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65236" windowWidth="10965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<sst xmlns="http://schemas.openxmlformats.org/spreadsheetml/2006/main" count="187" uniqueCount="81">
  <si>
    <t>Grade:</t>
  </si>
  <si>
    <t>Regents Credit</t>
  </si>
  <si>
    <t>Student #</t>
  </si>
  <si>
    <t>O7450</t>
  </si>
  <si>
    <t>O8451</t>
  </si>
  <si>
    <t>O8218</t>
  </si>
  <si>
    <t>O7182</t>
  </si>
  <si>
    <t>O6493</t>
  </si>
  <si>
    <t>O6494</t>
  </si>
  <si>
    <t>O7586</t>
  </si>
  <si>
    <t>O9239</t>
  </si>
  <si>
    <t>O7301</t>
  </si>
  <si>
    <t>O8063</t>
  </si>
  <si>
    <t>O6992</t>
  </si>
  <si>
    <t>O9999</t>
  </si>
  <si>
    <t>O7261</t>
  </si>
  <si>
    <t>O9064</t>
  </si>
  <si>
    <t>O8465</t>
  </si>
  <si>
    <t>O8008</t>
  </si>
  <si>
    <t>O7270</t>
  </si>
  <si>
    <t>O6936</t>
  </si>
  <si>
    <t>O9027</t>
  </si>
  <si>
    <t>O5244</t>
  </si>
  <si>
    <t>Failing at this time</t>
  </si>
  <si>
    <t>Absent - Does not need to be made up</t>
  </si>
  <si>
    <t>Missed Assignment - Grade of 0 given</t>
  </si>
  <si>
    <t>Book #</t>
  </si>
  <si>
    <t>Notebook Check #1</t>
  </si>
  <si>
    <t>Missed Lab - Needs to turn-in</t>
  </si>
  <si>
    <t>Failing Lab Grade (No Regents Credit)</t>
  </si>
  <si>
    <t>Labs</t>
  </si>
  <si>
    <t>Fall 2005 Earth Science 1AB Student Grades - 2nd Term</t>
  </si>
  <si>
    <t>HW #12</t>
  </si>
  <si>
    <t>HW #13</t>
  </si>
  <si>
    <t>HW #14</t>
  </si>
  <si>
    <t>Hurricane Tracking Lab</t>
  </si>
  <si>
    <t>Astronomy Project - PPP</t>
  </si>
  <si>
    <t>Astronomy Project - Poster</t>
  </si>
  <si>
    <t>AB</t>
  </si>
  <si>
    <t>Coastal Temp Ranges</t>
  </si>
  <si>
    <t>Angles of Insolation</t>
  </si>
  <si>
    <t>Isotherms</t>
  </si>
  <si>
    <t>Trend CO2</t>
  </si>
  <si>
    <t>Weather Patterns</t>
  </si>
  <si>
    <t>H-R Diagram Color WS</t>
  </si>
  <si>
    <t>Astronomy Quiz #1</t>
  </si>
  <si>
    <t>World Time Lab</t>
  </si>
  <si>
    <t>X</t>
  </si>
  <si>
    <t>Models of Eclipses</t>
  </si>
  <si>
    <t>Phases of Moon WS</t>
  </si>
  <si>
    <t>Sun/Stars Video WS</t>
  </si>
  <si>
    <t>Needs to be made up and/or turned in</t>
  </si>
  <si>
    <t>Received, but not graded yet</t>
  </si>
  <si>
    <t>Spectroscope Lab</t>
  </si>
  <si>
    <t>Astronomy Quiz</t>
  </si>
  <si>
    <t>Astronomy Exam</t>
  </si>
  <si>
    <t>Asteroid Mov Notes</t>
  </si>
  <si>
    <t>Constellations &amp; Seasons Lab</t>
  </si>
  <si>
    <t>Properties of Stars Lab</t>
  </si>
  <si>
    <t>Retrograde Motion of Mars Lab</t>
  </si>
  <si>
    <t>Elliptical Orbits Lab</t>
  </si>
  <si>
    <t>Doppler Effect Online Lab</t>
  </si>
  <si>
    <t>Lab Credits</t>
  </si>
  <si>
    <t>Mr. Thomas</t>
  </si>
  <si>
    <t>Mr. Wojieck</t>
  </si>
  <si>
    <t>Total:</t>
  </si>
  <si>
    <t xml:space="preserve">Total Possible = </t>
  </si>
  <si>
    <t>Minerals Quiz #1</t>
  </si>
  <si>
    <t>Min Properties Lab</t>
  </si>
  <si>
    <t>Splendid Stones Mov WS</t>
  </si>
  <si>
    <t>Min Ws's (3)</t>
  </si>
  <si>
    <t>HW Rocks WS's (4)</t>
  </si>
  <si>
    <t>Gems &amp; Mins Video WS</t>
  </si>
  <si>
    <t>Rocks Exam</t>
  </si>
  <si>
    <t>HW #15</t>
  </si>
  <si>
    <t>Min Rev. Quiz</t>
  </si>
  <si>
    <t>Moon, Sun, Seasons Lab</t>
  </si>
  <si>
    <t>Ocean Tides Lab</t>
  </si>
  <si>
    <t>Classifying Rocks Lab</t>
  </si>
  <si>
    <t>What Rock Is It Lab</t>
  </si>
  <si>
    <t>Gen Land Feat. WS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</si>
</sst>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23"/>
      </left>
      <right style="thin">
        <color indexed="23"/>
      </right>
      <top style="thick">
        <color indexed="12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8" borderId="0" xfId="0" applyFont="1" applyFill="1" applyAlignment="1">
      <alignment horizontal="center"/>
    </xf>
    <xf numFmtId="0" fontId="5" fillId="0" borderId="0" xfId="0" applyFont="1" applyFill="1" applyAlignment="1">
      <alignment horizontal="left" textRotation="60"/>
    </xf>
    <xf numFmtId="0" fontId="0" fillId="9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9" borderId="0" xfId="0" applyFont="1" applyFill="1" applyBorder="1" applyAlignment="1">
      <alignment horizontal="left" textRotation="60"/>
    </xf>
    <xf numFmtId="0" fontId="4" fillId="9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5" fillId="9" borderId="0" xfId="0" applyFont="1" applyFill="1" applyAlignment="1">
      <alignment horizontal="left" textRotation="60"/>
    </xf>
    <xf numFmtId="0" fontId="4" fillId="9" borderId="0" xfId="0" applyFont="1" applyFill="1" applyAlignment="1">
      <alignment horizontal="center"/>
    </xf>
    <xf numFmtId="0" fontId="5" fillId="9" borderId="0" xfId="0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8" fillId="7" borderId="4" xfId="0" applyFont="1" applyFill="1" applyBorder="1" applyAlignment="1">
      <alignment horizontal="center"/>
    </xf>
    <xf numFmtId="164" fontId="6" fillId="11" borderId="0" xfId="0" applyNumberFormat="1" applyFont="1" applyFill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11" borderId="5" xfId="0" applyFont="1" applyFill="1" applyBorder="1" applyAlignment="1">
      <alignment horizontal="center"/>
    </xf>
    <xf numFmtId="164" fontId="6" fillId="11" borderId="5" xfId="0" applyNumberFormat="1" applyFont="1" applyFill="1" applyBorder="1" applyAlignment="1">
      <alignment horizontal="center"/>
    </xf>
    <xf numFmtId="164" fontId="7" fillId="11" borderId="5" xfId="0" applyNumberFormat="1" applyFont="1" applyFill="1" applyBorder="1" applyAlignment="1">
      <alignment horizontal="center"/>
    </xf>
    <xf numFmtId="0" fontId="7" fillId="11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7" fillId="12" borderId="5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6" fillId="11" borderId="0" xfId="0" applyFont="1" applyFill="1" applyAlignment="1">
      <alignment horizontal="right" wrapText="1"/>
    </xf>
    <xf numFmtId="0" fontId="7" fillId="11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8"/>
  <sheetViews>
    <sheetView tabSelected="1" workbookViewId="0" topLeftCell="A10">
      <selection activeCell="B10" sqref="B1:B16384"/>
    </sheetView>
  </sheetViews>
  <sheetFormatPr defaultColWidth="9.140625" defaultRowHeight="12.75"/>
  <cols>
    <col min="1" max="1" width="10.421875" style="3" customWidth="1"/>
    <col min="2" max="2" width="10.140625" style="3" hidden="1" customWidth="1"/>
    <col min="3" max="3" width="10.140625" style="3" customWidth="1"/>
    <col min="4" max="4" width="6.28125" style="3" customWidth="1"/>
    <col min="5" max="5" width="3.7109375" style="3" customWidth="1"/>
    <col min="6" max="7" width="3.57421875" style="4" customWidth="1"/>
    <col min="8" max="8" width="4.00390625" style="4" customWidth="1"/>
    <col min="9" max="9" width="2.8515625" style="4" customWidth="1"/>
    <col min="10" max="10" width="4.421875" style="4" customWidth="1"/>
    <col min="11" max="11" width="3.140625" style="4" customWidth="1"/>
    <col min="12" max="12" width="3.28125" style="4" customWidth="1"/>
    <col min="13" max="13" width="5.7109375" style="4" customWidth="1"/>
    <col min="14" max="18" width="4.140625" style="4" customWidth="1"/>
    <col min="19" max="19" width="3.7109375" style="22" customWidth="1"/>
    <col min="20" max="20" width="4.57421875" style="22" customWidth="1"/>
    <col min="21" max="21" width="5.28125" style="22" customWidth="1"/>
    <col min="22" max="23" width="3.421875" style="4" customWidth="1"/>
    <col min="24" max="35" width="4.421875" style="4" customWidth="1"/>
    <col min="36" max="42" width="4.28125" style="4" customWidth="1"/>
    <col min="43" max="43" width="4.28125" style="94" customWidth="1"/>
    <col min="44" max="44" width="4.28125" style="4" customWidth="1"/>
    <col min="45" max="45" width="9.57421875" style="15" customWidth="1"/>
    <col min="46" max="46" width="10.421875" style="3" customWidth="1"/>
    <col min="47" max="47" width="13.57421875" style="24" customWidth="1"/>
    <col min="48" max="48" width="11.7109375" style="62" customWidth="1"/>
    <col min="49" max="49" width="9.140625" style="62" customWidth="1"/>
  </cols>
  <sheetData>
    <row r="1" spans="8:45" ht="12.75">
      <c r="H1" s="5" t="s">
        <v>31</v>
      </c>
      <c r="I1" s="5"/>
      <c r="S1" s="12"/>
      <c r="T1" s="17"/>
      <c r="U1" s="18" t="s">
        <v>1</v>
      </c>
      <c r="AQ1" s="12"/>
      <c r="AS1" s="12"/>
    </row>
    <row r="2" spans="8:45" ht="12.75">
      <c r="H2" s="5"/>
      <c r="I2" s="5"/>
      <c r="S2" s="12"/>
      <c r="T2" s="12" t="s">
        <v>47</v>
      </c>
      <c r="U2" s="18" t="s">
        <v>52</v>
      </c>
      <c r="AQ2" s="12"/>
      <c r="AS2" s="12"/>
    </row>
    <row r="3" spans="8:45" ht="12.75">
      <c r="H3" s="5"/>
      <c r="I3" s="5"/>
      <c r="S3" s="12"/>
      <c r="T3" s="27"/>
      <c r="U3" s="18" t="s">
        <v>30</v>
      </c>
      <c r="AQ3" s="12"/>
      <c r="AS3" s="12"/>
    </row>
    <row r="4" spans="8:45" ht="12.75">
      <c r="H4" s="5"/>
      <c r="I4" s="5"/>
      <c r="S4" s="15"/>
      <c r="T4" s="16"/>
      <c r="U4" s="18" t="s">
        <v>23</v>
      </c>
      <c r="AQ4" s="12"/>
      <c r="AS4" s="12"/>
    </row>
    <row r="5" spans="8:45" ht="12.75">
      <c r="H5" s="5"/>
      <c r="I5" s="5"/>
      <c r="S5" s="15"/>
      <c r="T5" s="25"/>
      <c r="U5" s="18" t="s">
        <v>29</v>
      </c>
      <c r="AQ5" s="12"/>
      <c r="AS5" s="12"/>
    </row>
    <row r="6" spans="8:45" ht="12.75">
      <c r="H6" s="5"/>
      <c r="I6" s="5"/>
      <c r="S6" s="15"/>
      <c r="T6" s="23"/>
      <c r="U6" s="18" t="s">
        <v>28</v>
      </c>
      <c r="AQ6" s="12"/>
      <c r="AS6" s="12"/>
    </row>
    <row r="7" spans="8:45" ht="12.75">
      <c r="H7" s="5"/>
      <c r="I7" s="5"/>
      <c r="S7" s="15"/>
      <c r="T7" s="19"/>
      <c r="U7" s="18" t="s">
        <v>51</v>
      </c>
      <c r="AQ7" s="12"/>
      <c r="AS7" s="12"/>
    </row>
    <row r="8" spans="8:45" ht="12.75">
      <c r="H8" s="5"/>
      <c r="I8" s="5"/>
      <c r="S8" s="15"/>
      <c r="T8" s="20"/>
      <c r="U8" s="18" t="s">
        <v>24</v>
      </c>
      <c r="AQ8" s="12"/>
      <c r="AS8" s="12"/>
    </row>
    <row r="9" spans="8:45" ht="12.75">
      <c r="H9" s="5"/>
      <c r="I9" s="5"/>
      <c r="S9" s="15"/>
      <c r="T9" s="21"/>
      <c r="U9" s="18" t="s">
        <v>25</v>
      </c>
      <c r="AQ9" s="12"/>
      <c r="AS9" s="12"/>
    </row>
    <row r="10" spans="1:49" s="8" customFormat="1" ht="99.75" customHeight="1">
      <c r="A10" s="7"/>
      <c r="B10" s="7"/>
      <c r="C10" s="26" t="s">
        <v>45</v>
      </c>
      <c r="D10" s="26" t="s">
        <v>27</v>
      </c>
      <c r="E10" s="26" t="s">
        <v>32</v>
      </c>
      <c r="F10" s="26" t="s">
        <v>33</v>
      </c>
      <c r="G10" s="26" t="s">
        <v>49</v>
      </c>
      <c r="H10" s="26" t="s">
        <v>34</v>
      </c>
      <c r="I10" s="26" t="s">
        <v>50</v>
      </c>
      <c r="J10" s="40" t="s">
        <v>35</v>
      </c>
      <c r="K10" s="40" t="s">
        <v>46</v>
      </c>
      <c r="L10" s="26" t="s">
        <v>36</v>
      </c>
      <c r="M10" s="26" t="s">
        <v>37</v>
      </c>
      <c r="N10" s="29" t="s">
        <v>39</v>
      </c>
      <c r="O10" s="29" t="s">
        <v>40</v>
      </c>
      <c r="P10" s="29" t="s">
        <v>41</v>
      </c>
      <c r="Q10" s="29" t="s">
        <v>42</v>
      </c>
      <c r="R10" s="29" t="s">
        <v>43</v>
      </c>
      <c r="S10" s="26" t="s">
        <v>44</v>
      </c>
      <c r="T10" s="26" t="s">
        <v>48</v>
      </c>
      <c r="U10" s="40" t="s">
        <v>53</v>
      </c>
      <c r="V10" s="26" t="s">
        <v>54</v>
      </c>
      <c r="W10" s="26" t="s">
        <v>56</v>
      </c>
      <c r="X10" s="26" t="s">
        <v>55</v>
      </c>
      <c r="Y10" s="40" t="s">
        <v>58</v>
      </c>
      <c r="Z10" s="40" t="s">
        <v>57</v>
      </c>
      <c r="AA10" s="40" t="s">
        <v>59</v>
      </c>
      <c r="AB10" s="40" t="s">
        <v>60</v>
      </c>
      <c r="AC10" s="40" t="s">
        <v>61</v>
      </c>
      <c r="AD10" s="26" t="s">
        <v>67</v>
      </c>
      <c r="AE10" s="26" t="s">
        <v>69</v>
      </c>
      <c r="AF10" s="40" t="s">
        <v>68</v>
      </c>
      <c r="AG10" s="26" t="s">
        <v>70</v>
      </c>
      <c r="AH10" s="26" t="s">
        <v>71</v>
      </c>
      <c r="AI10" s="26" t="s">
        <v>72</v>
      </c>
      <c r="AJ10" s="26" t="s">
        <v>73</v>
      </c>
      <c r="AK10" s="26" t="s">
        <v>74</v>
      </c>
      <c r="AL10" s="26" t="s">
        <v>75</v>
      </c>
      <c r="AM10" s="40" t="s">
        <v>76</v>
      </c>
      <c r="AN10" s="40" t="s">
        <v>77</v>
      </c>
      <c r="AO10" s="40" t="s">
        <v>78</v>
      </c>
      <c r="AP10" s="40" t="s">
        <v>79</v>
      </c>
      <c r="AQ10" s="26" t="s">
        <v>80</v>
      </c>
      <c r="AR10" s="26"/>
      <c r="AS10" s="13"/>
      <c r="AT10" s="7"/>
      <c r="AU10" s="24"/>
      <c r="AV10" s="24"/>
      <c r="AW10" s="24"/>
    </row>
    <row r="11" spans="1:49" s="8" customFormat="1" ht="12.75">
      <c r="A11" s="6"/>
      <c r="B11" s="6"/>
      <c r="C11" s="11">
        <v>38643</v>
      </c>
      <c r="D11" s="11">
        <v>38644</v>
      </c>
      <c r="E11" s="11">
        <v>38643</v>
      </c>
      <c r="F11" s="11">
        <v>38645</v>
      </c>
      <c r="G11" s="11">
        <v>38643</v>
      </c>
      <c r="H11" s="11">
        <v>38646</v>
      </c>
      <c r="I11" s="11">
        <v>38646</v>
      </c>
      <c r="J11" s="41">
        <v>2</v>
      </c>
      <c r="K11" s="41">
        <v>1</v>
      </c>
      <c r="L11" s="11">
        <v>38658</v>
      </c>
      <c r="M11" s="11">
        <v>38653</v>
      </c>
      <c r="N11" s="42">
        <v>1</v>
      </c>
      <c r="O11" s="42">
        <v>1</v>
      </c>
      <c r="P11" s="42">
        <v>0.5</v>
      </c>
      <c r="Q11" s="42">
        <v>0.5</v>
      </c>
      <c r="R11" s="42">
        <v>2</v>
      </c>
      <c r="S11" s="11">
        <v>38650</v>
      </c>
      <c r="T11" s="11">
        <v>38644</v>
      </c>
      <c r="U11" s="88">
        <v>1</v>
      </c>
      <c r="V11" s="11">
        <v>38657</v>
      </c>
      <c r="W11" s="11">
        <v>38658</v>
      </c>
      <c r="X11" s="11">
        <v>38660</v>
      </c>
      <c r="Y11" s="57">
        <v>1</v>
      </c>
      <c r="Z11" s="57">
        <v>1</v>
      </c>
      <c r="AA11" s="57">
        <v>1</v>
      </c>
      <c r="AB11" s="57">
        <v>1</v>
      </c>
      <c r="AC11" s="57">
        <v>0.5</v>
      </c>
      <c r="AD11" s="68">
        <v>38672</v>
      </c>
      <c r="AE11" s="68">
        <v>38673</v>
      </c>
      <c r="AF11" s="57">
        <v>1</v>
      </c>
      <c r="AG11" s="68">
        <v>38671</v>
      </c>
      <c r="AH11" s="68">
        <v>38674</v>
      </c>
      <c r="AI11" s="68">
        <v>38677</v>
      </c>
      <c r="AJ11" s="68">
        <v>38684</v>
      </c>
      <c r="AK11" s="68">
        <v>38686</v>
      </c>
      <c r="AL11" s="68">
        <v>38686</v>
      </c>
      <c r="AM11" s="88">
        <v>1</v>
      </c>
      <c r="AN11" s="88">
        <v>1</v>
      </c>
      <c r="AO11" s="88">
        <v>1</v>
      </c>
      <c r="AP11" s="88">
        <v>1</v>
      </c>
      <c r="AQ11" s="90">
        <v>38686</v>
      </c>
      <c r="AR11" s="56"/>
      <c r="AS11" s="5" t="s">
        <v>0</v>
      </c>
      <c r="AT11" s="6"/>
      <c r="AU11" s="98" t="s">
        <v>62</v>
      </c>
      <c r="AV11" s="98"/>
      <c r="AW11" s="98"/>
    </row>
    <row r="12" spans="1:49" s="8" customFormat="1" ht="13.5" thickBot="1">
      <c r="A12" s="9" t="s">
        <v>2</v>
      </c>
      <c r="B12" s="9" t="s">
        <v>26</v>
      </c>
      <c r="C12" s="10">
        <v>12</v>
      </c>
      <c r="D12" s="10">
        <v>25</v>
      </c>
      <c r="E12" s="10">
        <v>20</v>
      </c>
      <c r="F12" s="10">
        <v>15</v>
      </c>
      <c r="G12" s="10">
        <v>45</v>
      </c>
      <c r="H12" s="10">
        <v>35</v>
      </c>
      <c r="I12" s="10">
        <v>20</v>
      </c>
      <c r="J12" s="30">
        <v>100</v>
      </c>
      <c r="K12" s="30">
        <v>50</v>
      </c>
      <c r="L12" s="10">
        <v>50</v>
      </c>
      <c r="M12" s="10">
        <v>100</v>
      </c>
      <c r="N12" s="30">
        <v>100</v>
      </c>
      <c r="O12" s="30">
        <v>100</v>
      </c>
      <c r="P12" s="30">
        <v>50</v>
      </c>
      <c r="Q12" s="30">
        <v>50</v>
      </c>
      <c r="R12" s="30">
        <v>100</v>
      </c>
      <c r="S12" s="10">
        <v>50</v>
      </c>
      <c r="T12" s="10">
        <v>50</v>
      </c>
      <c r="U12" s="30">
        <v>50</v>
      </c>
      <c r="V12" s="10">
        <v>60</v>
      </c>
      <c r="W12" s="10">
        <v>25</v>
      </c>
      <c r="X12" s="10">
        <v>165</v>
      </c>
      <c r="Y12" s="30">
        <v>100</v>
      </c>
      <c r="Z12" s="30">
        <v>100</v>
      </c>
      <c r="AA12" s="30">
        <v>100</v>
      </c>
      <c r="AB12" s="30">
        <v>100</v>
      </c>
      <c r="AC12" s="30">
        <v>50</v>
      </c>
      <c r="AD12" s="10">
        <v>30</v>
      </c>
      <c r="AE12" s="10">
        <v>10</v>
      </c>
      <c r="AF12" s="30">
        <v>100</v>
      </c>
      <c r="AG12" s="10">
        <v>75</v>
      </c>
      <c r="AH12" s="10">
        <v>100</v>
      </c>
      <c r="AI12" s="10">
        <v>25</v>
      </c>
      <c r="AJ12" s="10">
        <v>150</v>
      </c>
      <c r="AK12" s="10">
        <v>40</v>
      </c>
      <c r="AL12" s="10">
        <v>20</v>
      </c>
      <c r="AM12" s="30">
        <v>100</v>
      </c>
      <c r="AN12" s="30">
        <v>100</v>
      </c>
      <c r="AO12" s="30">
        <v>100</v>
      </c>
      <c r="AP12" s="30">
        <v>100</v>
      </c>
      <c r="AQ12" s="14">
        <v>50</v>
      </c>
      <c r="AR12" s="10"/>
      <c r="AS12" s="14">
        <f>SUM(D12:AR12)</f>
        <v>2710</v>
      </c>
      <c r="AT12" s="9" t="s">
        <v>2</v>
      </c>
      <c r="AU12" s="63" t="s">
        <v>63</v>
      </c>
      <c r="AV12" s="63" t="s">
        <v>64</v>
      </c>
      <c r="AW12" s="63" t="s">
        <v>65</v>
      </c>
    </row>
    <row r="13" spans="1:49" ht="13.5" thickTop="1">
      <c r="A13" s="3" t="s">
        <v>3</v>
      </c>
      <c r="B13" s="3">
        <v>29296</v>
      </c>
      <c r="C13" s="47" t="s">
        <v>38</v>
      </c>
      <c r="D13" s="31" t="s">
        <v>38</v>
      </c>
      <c r="E13" s="31" t="s">
        <v>38</v>
      </c>
      <c r="F13" s="31" t="s">
        <v>38</v>
      </c>
      <c r="G13" s="31" t="s">
        <v>38</v>
      </c>
      <c r="H13" s="31" t="s">
        <v>38</v>
      </c>
      <c r="I13" s="31" t="s">
        <v>38</v>
      </c>
      <c r="J13" s="31" t="s">
        <v>38</v>
      </c>
      <c r="K13" s="31" t="s">
        <v>38</v>
      </c>
      <c r="L13" s="31" t="s">
        <v>38</v>
      </c>
      <c r="M13" s="31" t="s">
        <v>38</v>
      </c>
      <c r="N13" s="44">
        <v>51</v>
      </c>
      <c r="O13" s="38">
        <v>0</v>
      </c>
      <c r="P13" s="38">
        <v>0</v>
      </c>
      <c r="Q13" s="38">
        <v>0</v>
      </c>
      <c r="R13" s="38">
        <v>0</v>
      </c>
      <c r="S13" s="77" t="s">
        <v>38</v>
      </c>
      <c r="T13" s="77" t="s">
        <v>38</v>
      </c>
      <c r="U13" s="54">
        <v>0</v>
      </c>
      <c r="V13" s="52" t="s">
        <v>38</v>
      </c>
      <c r="W13" s="52" t="s">
        <v>38</v>
      </c>
      <c r="X13" s="70"/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69" t="s">
        <v>38</v>
      </c>
      <c r="AE13" s="69" t="s">
        <v>38</v>
      </c>
      <c r="AF13" s="69" t="s">
        <v>38</v>
      </c>
      <c r="AG13" s="69" t="s">
        <v>38</v>
      </c>
      <c r="AH13" s="69" t="s">
        <v>38</v>
      </c>
      <c r="AI13" s="69" t="s">
        <v>38</v>
      </c>
      <c r="AJ13" s="82"/>
      <c r="AK13" s="84" t="s">
        <v>38</v>
      </c>
      <c r="AL13" s="84" t="s">
        <v>38</v>
      </c>
      <c r="AM13" s="84" t="s">
        <v>38</v>
      </c>
      <c r="AN13" s="84" t="s">
        <v>38</v>
      </c>
      <c r="AO13" s="84" t="s">
        <v>38</v>
      </c>
      <c r="AP13" s="84" t="s">
        <v>38</v>
      </c>
      <c r="AQ13" s="91" t="s">
        <v>38</v>
      </c>
      <c r="AR13" s="79"/>
      <c r="AS13" s="43">
        <f>((SUM(D13:AR13))/(AS12-362))*100</f>
        <v>2.17206132879046</v>
      </c>
      <c r="AT13" s="3" t="s">
        <v>3</v>
      </c>
      <c r="AU13" s="64">
        <v>0</v>
      </c>
      <c r="AV13" s="59">
        <v>0</v>
      </c>
      <c r="AW13" s="85">
        <f>SUM(AU13:AV13)</f>
        <v>0</v>
      </c>
    </row>
    <row r="14" spans="1:49" ht="12.75">
      <c r="A14" s="3" t="s">
        <v>4</v>
      </c>
      <c r="B14" s="3">
        <v>29256</v>
      </c>
      <c r="C14" s="3">
        <v>10</v>
      </c>
      <c r="D14" s="32">
        <v>25</v>
      </c>
      <c r="E14" s="32">
        <v>20</v>
      </c>
      <c r="F14" s="33">
        <v>15</v>
      </c>
      <c r="G14" s="33">
        <v>45</v>
      </c>
      <c r="H14" s="33">
        <v>35</v>
      </c>
      <c r="I14" s="33">
        <v>20</v>
      </c>
      <c r="J14" s="55">
        <v>95</v>
      </c>
      <c r="K14" s="33">
        <v>46</v>
      </c>
      <c r="L14" s="33">
        <v>50</v>
      </c>
      <c r="M14" s="33">
        <v>85</v>
      </c>
      <c r="N14" s="72">
        <v>74</v>
      </c>
      <c r="O14" s="72">
        <v>80</v>
      </c>
      <c r="P14" s="72">
        <v>50</v>
      </c>
      <c r="Q14" s="72">
        <v>50</v>
      </c>
      <c r="R14" s="72">
        <v>100</v>
      </c>
      <c r="S14" s="35">
        <v>43</v>
      </c>
      <c r="T14" s="35">
        <v>37</v>
      </c>
      <c r="U14" s="73">
        <v>40</v>
      </c>
      <c r="V14" s="33">
        <v>44</v>
      </c>
      <c r="W14" s="33">
        <v>15</v>
      </c>
      <c r="X14" s="33">
        <f>100+25</f>
        <v>125</v>
      </c>
      <c r="Y14" s="74">
        <v>100</v>
      </c>
      <c r="Z14" s="74">
        <v>100</v>
      </c>
      <c r="AA14" s="74">
        <v>100</v>
      </c>
      <c r="AB14" s="74">
        <v>70</v>
      </c>
      <c r="AC14" s="74">
        <v>45</v>
      </c>
      <c r="AD14" s="67">
        <v>30</v>
      </c>
      <c r="AE14" s="67">
        <v>10</v>
      </c>
      <c r="AF14" s="75">
        <v>93</v>
      </c>
      <c r="AG14" s="67">
        <f>24+25+24</f>
        <v>73</v>
      </c>
      <c r="AH14" s="67">
        <f>22+17+20+23</f>
        <v>82</v>
      </c>
      <c r="AI14" s="67">
        <v>23</v>
      </c>
      <c r="AJ14" s="32">
        <v>112</v>
      </c>
      <c r="AK14" s="79">
        <v>40</v>
      </c>
      <c r="AL14" s="79">
        <v>16</v>
      </c>
      <c r="AM14" s="74">
        <v>90</v>
      </c>
      <c r="AN14" s="74">
        <v>95</v>
      </c>
      <c r="AO14" s="74">
        <v>95</v>
      </c>
      <c r="AP14" s="74">
        <v>100</v>
      </c>
      <c r="AQ14" s="92">
        <v>30</v>
      </c>
      <c r="AR14" s="79"/>
      <c r="AS14" s="28">
        <f>((SUM(D14:AR14))/AS12)*100</f>
        <v>88.4870848708487</v>
      </c>
      <c r="AT14" s="3" t="s">
        <v>4</v>
      </c>
      <c r="AU14" s="64">
        <v>5</v>
      </c>
      <c r="AV14" s="59">
        <v>20.5</v>
      </c>
      <c r="AW14" s="65">
        <f aca="true" t="shared" si="0" ref="AW14:AW36">SUM(AU14:AV14)</f>
        <v>25.5</v>
      </c>
    </row>
    <row r="15" spans="1:49" ht="12.75">
      <c r="A15" s="3" t="s">
        <v>5</v>
      </c>
      <c r="B15" s="3">
        <v>29291</v>
      </c>
      <c r="C15" s="3">
        <v>12</v>
      </c>
      <c r="D15" s="32">
        <v>20</v>
      </c>
      <c r="E15" s="32">
        <v>20</v>
      </c>
      <c r="F15" s="33">
        <v>15</v>
      </c>
      <c r="G15" s="33">
        <v>45</v>
      </c>
      <c r="H15" s="51">
        <v>0</v>
      </c>
      <c r="I15" s="33">
        <v>20</v>
      </c>
      <c r="J15" s="55">
        <v>89</v>
      </c>
      <c r="K15" s="33">
        <v>49</v>
      </c>
      <c r="L15" s="33">
        <v>50</v>
      </c>
      <c r="M15" s="33">
        <v>100</v>
      </c>
      <c r="N15" s="72">
        <v>85</v>
      </c>
      <c r="O15" s="72">
        <v>80</v>
      </c>
      <c r="P15" s="72">
        <v>50</v>
      </c>
      <c r="Q15" s="72">
        <v>50</v>
      </c>
      <c r="R15" s="72">
        <v>100</v>
      </c>
      <c r="S15" s="35">
        <v>43</v>
      </c>
      <c r="T15" s="35">
        <v>39</v>
      </c>
      <c r="U15" s="53">
        <v>0</v>
      </c>
      <c r="V15" s="33">
        <v>36</v>
      </c>
      <c r="W15" s="33">
        <v>25</v>
      </c>
      <c r="X15" s="33">
        <f>93+25</f>
        <v>118</v>
      </c>
      <c r="Y15" s="74">
        <v>91</v>
      </c>
      <c r="Z15" s="74">
        <v>100</v>
      </c>
      <c r="AA15" s="74">
        <v>91</v>
      </c>
      <c r="AB15" s="74">
        <v>85</v>
      </c>
      <c r="AC15" s="74">
        <v>45</v>
      </c>
      <c r="AD15" s="67">
        <v>30</v>
      </c>
      <c r="AE15" s="67">
        <v>10</v>
      </c>
      <c r="AF15" s="75">
        <v>86</v>
      </c>
      <c r="AG15" s="67">
        <f>24+21+22</f>
        <v>67</v>
      </c>
      <c r="AH15" s="67">
        <f>19+21+18+15</f>
        <v>73</v>
      </c>
      <c r="AI15" s="67">
        <v>21</v>
      </c>
      <c r="AJ15" s="32">
        <v>112</v>
      </c>
      <c r="AK15" s="79">
        <v>30</v>
      </c>
      <c r="AL15" s="84" t="s">
        <v>38</v>
      </c>
      <c r="AM15" s="74">
        <v>65</v>
      </c>
      <c r="AN15" s="74">
        <v>95</v>
      </c>
      <c r="AO15" s="74">
        <v>85</v>
      </c>
      <c r="AP15" s="74">
        <v>100</v>
      </c>
      <c r="AQ15" s="92">
        <v>10</v>
      </c>
      <c r="AR15" s="79"/>
      <c r="AS15" s="28">
        <f>((SUM(D15:AR15))/(AS12-20))*100</f>
        <v>82.8996282527881</v>
      </c>
      <c r="AT15" s="3" t="s">
        <v>5</v>
      </c>
      <c r="AU15" s="64">
        <v>4</v>
      </c>
      <c r="AV15" s="59">
        <v>20.5</v>
      </c>
      <c r="AW15" s="65">
        <f t="shared" si="0"/>
        <v>24.5</v>
      </c>
    </row>
    <row r="16" spans="1:49" s="2" customFormat="1" ht="12.75">
      <c r="A16" s="3" t="s">
        <v>6</v>
      </c>
      <c r="B16" s="3">
        <v>29263</v>
      </c>
      <c r="C16" s="3">
        <v>12</v>
      </c>
      <c r="D16" s="32">
        <v>25</v>
      </c>
      <c r="E16" s="32">
        <v>20</v>
      </c>
      <c r="F16" s="33">
        <v>15</v>
      </c>
      <c r="G16" s="33">
        <v>45</v>
      </c>
      <c r="H16" s="33">
        <v>35</v>
      </c>
      <c r="I16" s="33">
        <v>20</v>
      </c>
      <c r="J16" s="55">
        <v>98</v>
      </c>
      <c r="K16" s="33">
        <v>48</v>
      </c>
      <c r="L16" s="33">
        <v>50</v>
      </c>
      <c r="M16" s="33">
        <v>100</v>
      </c>
      <c r="N16" s="72">
        <v>83</v>
      </c>
      <c r="O16" s="72">
        <v>90</v>
      </c>
      <c r="P16" s="72">
        <v>50</v>
      </c>
      <c r="Q16" s="72">
        <v>47</v>
      </c>
      <c r="R16" s="72">
        <v>89</v>
      </c>
      <c r="S16" s="35">
        <v>50</v>
      </c>
      <c r="T16" s="35">
        <v>50</v>
      </c>
      <c r="U16" s="73">
        <v>47</v>
      </c>
      <c r="V16" s="33">
        <v>52</v>
      </c>
      <c r="W16" s="33">
        <v>25</v>
      </c>
      <c r="X16" s="33">
        <v>136</v>
      </c>
      <c r="Y16" s="74">
        <v>100</v>
      </c>
      <c r="Z16" s="74">
        <v>100</v>
      </c>
      <c r="AA16" s="74">
        <v>88</v>
      </c>
      <c r="AB16" s="74">
        <v>83</v>
      </c>
      <c r="AC16" s="74">
        <v>45</v>
      </c>
      <c r="AD16" s="67">
        <v>30</v>
      </c>
      <c r="AE16" s="67">
        <v>8</v>
      </c>
      <c r="AF16" s="75">
        <v>96</v>
      </c>
      <c r="AG16" s="67">
        <f>25+25+25</f>
        <v>75</v>
      </c>
      <c r="AH16" s="67">
        <f>24+23+24+23</f>
        <v>94</v>
      </c>
      <c r="AI16" s="69" t="s">
        <v>38</v>
      </c>
      <c r="AJ16" s="32">
        <v>139</v>
      </c>
      <c r="AK16" s="79">
        <v>40</v>
      </c>
      <c r="AL16" s="79">
        <v>18</v>
      </c>
      <c r="AM16" s="74">
        <v>100</v>
      </c>
      <c r="AN16" s="74">
        <v>95</v>
      </c>
      <c r="AO16" s="74">
        <v>95</v>
      </c>
      <c r="AP16" s="74">
        <v>100</v>
      </c>
      <c r="AQ16" s="92">
        <v>42</v>
      </c>
      <c r="AR16" s="79"/>
      <c r="AS16" s="28">
        <f>((SUM(D16:AR16))/(AS12-25))*100</f>
        <v>93.96648044692736</v>
      </c>
      <c r="AT16" s="3" t="s">
        <v>6</v>
      </c>
      <c r="AU16" s="64">
        <v>5</v>
      </c>
      <c r="AV16" s="59">
        <v>20.5</v>
      </c>
      <c r="AW16" s="65">
        <f t="shared" si="0"/>
        <v>25.5</v>
      </c>
    </row>
    <row r="17" spans="1:49" s="2" customFormat="1" ht="15.75" customHeight="1">
      <c r="A17" s="3">
        <v>10160</v>
      </c>
      <c r="B17" s="3">
        <v>29294</v>
      </c>
      <c r="C17" s="47" t="s">
        <v>38</v>
      </c>
      <c r="D17" s="36">
        <v>0</v>
      </c>
      <c r="E17" s="36">
        <v>0</v>
      </c>
      <c r="F17" s="51">
        <v>0</v>
      </c>
      <c r="G17" s="51">
        <v>0</v>
      </c>
      <c r="H17" s="51">
        <v>0</v>
      </c>
      <c r="I17" s="50" t="s">
        <v>38</v>
      </c>
      <c r="J17" s="53">
        <v>0</v>
      </c>
      <c r="K17" s="50" t="s">
        <v>38</v>
      </c>
      <c r="L17" s="51">
        <v>0</v>
      </c>
      <c r="M17" s="51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46" t="s">
        <v>38</v>
      </c>
      <c r="T17" s="46" t="s">
        <v>38</v>
      </c>
      <c r="U17" s="53">
        <v>0</v>
      </c>
      <c r="V17" s="50" t="s">
        <v>38</v>
      </c>
      <c r="W17" s="50" t="s">
        <v>38</v>
      </c>
      <c r="X17" s="49"/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69" t="s">
        <v>38</v>
      </c>
      <c r="AE17" s="69" t="s">
        <v>38</v>
      </c>
      <c r="AF17" s="69" t="s">
        <v>38</v>
      </c>
      <c r="AG17" s="69" t="s">
        <v>38</v>
      </c>
      <c r="AH17" s="69" t="s">
        <v>38</v>
      </c>
      <c r="AI17" s="69" t="s">
        <v>38</v>
      </c>
      <c r="AJ17" s="83"/>
      <c r="AK17" s="84" t="s">
        <v>38</v>
      </c>
      <c r="AL17" s="84" t="s">
        <v>38</v>
      </c>
      <c r="AM17" s="84" t="s">
        <v>38</v>
      </c>
      <c r="AN17" s="84" t="s">
        <v>38</v>
      </c>
      <c r="AO17" s="84" t="s">
        <v>38</v>
      </c>
      <c r="AP17" s="84" t="s">
        <v>38</v>
      </c>
      <c r="AQ17" s="91" t="s">
        <v>38</v>
      </c>
      <c r="AR17" s="79"/>
      <c r="AS17" s="43">
        <f>((SUM(D17:AR17))/(AS12-227))*100</f>
        <v>0</v>
      </c>
      <c r="AT17" s="3">
        <v>10160</v>
      </c>
      <c r="AU17" s="64">
        <v>0</v>
      </c>
      <c r="AV17" s="59">
        <v>1</v>
      </c>
      <c r="AW17" s="85">
        <f t="shared" si="0"/>
        <v>1</v>
      </c>
    </row>
    <row r="18" spans="1:49" s="2" customFormat="1" ht="12.75">
      <c r="A18" s="3" t="s">
        <v>7</v>
      </c>
      <c r="B18" s="3">
        <v>29317</v>
      </c>
      <c r="C18" s="47" t="s">
        <v>38</v>
      </c>
      <c r="D18" s="32">
        <v>20</v>
      </c>
      <c r="E18" s="32">
        <v>20</v>
      </c>
      <c r="F18" s="33">
        <v>15</v>
      </c>
      <c r="G18" s="51">
        <v>0</v>
      </c>
      <c r="H18" s="33">
        <v>35</v>
      </c>
      <c r="I18" s="33">
        <v>20</v>
      </c>
      <c r="J18" s="53">
        <v>0</v>
      </c>
      <c r="K18" s="33">
        <v>47</v>
      </c>
      <c r="L18" s="51">
        <v>0</v>
      </c>
      <c r="M18" s="33">
        <v>85</v>
      </c>
      <c r="N18" s="45">
        <v>54</v>
      </c>
      <c r="O18" s="72">
        <v>100</v>
      </c>
      <c r="P18" s="72">
        <v>50</v>
      </c>
      <c r="Q18" s="72">
        <v>50</v>
      </c>
      <c r="R18" s="72">
        <v>92</v>
      </c>
      <c r="S18" s="35">
        <v>42</v>
      </c>
      <c r="T18" s="35">
        <v>47</v>
      </c>
      <c r="U18" s="71">
        <v>37</v>
      </c>
      <c r="V18" s="33">
        <v>44</v>
      </c>
      <c r="W18" s="51">
        <v>0</v>
      </c>
      <c r="X18" s="33">
        <v>105</v>
      </c>
      <c r="Y18" s="74">
        <v>75</v>
      </c>
      <c r="Z18" s="58">
        <v>0</v>
      </c>
      <c r="AA18" s="74">
        <v>68</v>
      </c>
      <c r="AB18" s="74">
        <v>80</v>
      </c>
      <c r="AC18" s="74">
        <v>45</v>
      </c>
      <c r="AD18" s="69" t="s">
        <v>38</v>
      </c>
      <c r="AE18" s="69" t="s">
        <v>38</v>
      </c>
      <c r="AF18" s="69" t="s">
        <v>38</v>
      </c>
      <c r="AG18" s="67">
        <f>24+25+25</f>
        <v>74</v>
      </c>
      <c r="AH18" s="67">
        <f>19</f>
        <v>19</v>
      </c>
      <c r="AI18" s="67">
        <v>20</v>
      </c>
      <c r="AJ18" s="32">
        <v>126</v>
      </c>
      <c r="AK18" s="79">
        <v>40</v>
      </c>
      <c r="AL18" s="79">
        <v>16</v>
      </c>
      <c r="AM18" s="74">
        <v>75</v>
      </c>
      <c r="AN18" s="74">
        <v>95</v>
      </c>
      <c r="AO18" s="74">
        <v>95</v>
      </c>
      <c r="AP18" s="74">
        <v>65</v>
      </c>
      <c r="AQ18" s="92">
        <v>42</v>
      </c>
      <c r="AR18" s="79"/>
      <c r="AS18" s="28">
        <f>((SUM(D18:AR18))/(AS12-142))*100</f>
        <v>70.01557632398755</v>
      </c>
      <c r="AT18" s="3" t="s">
        <v>7</v>
      </c>
      <c r="AU18" s="64">
        <v>2</v>
      </c>
      <c r="AV18" s="59">
        <v>17.5</v>
      </c>
      <c r="AW18" s="65">
        <f t="shared" si="0"/>
        <v>19.5</v>
      </c>
    </row>
    <row r="19" spans="1:49" s="2" customFormat="1" ht="12.75">
      <c r="A19" s="3" t="s">
        <v>8</v>
      </c>
      <c r="B19" s="3">
        <v>29252</v>
      </c>
      <c r="C19" s="3">
        <v>12</v>
      </c>
      <c r="D19" s="36">
        <v>0</v>
      </c>
      <c r="E19" s="36">
        <v>0</v>
      </c>
      <c r="F19" s="51">
        <v>0</v>
      </c>
      <c r="G19" s="51">
        <v>0</v>
      </c>
      <c r="H19" s="33">
        <v>35</v>
      </c>
      <c r="I19" s="33">
        <v>20</v>
      </c>
      <c r="J19" s="53">
        <v>0</v>
      </c>
      <c r="K19" s="33">
        <v>46</v>
      </c>
      <c r="L19" s="33">
        <v>50</v>
      </c>
      <c r="M19" s="51">
        <v>0</v>
      </c>
      <c r="N19" s="45">
        <v>53</v>
      </c>
      <c r="O19" s="45">
        <v>32</v>
      </c>
      <c r="P19" s="72">
        <v>40</v>
      </c>
      <c r="Q19" s="72">
        <v>36</v>
      </c>
      <c r="R19" s="39">
        <v>0</v>
      </c>
      <c r="S19" s="35">
        <v>45</v>
      </c>
      <c r="T19" s="76">
        <v>0</v>
      </c>
      <c r="U19" s="71">
        <v>49</v>
      </c>
      <c r="V19" s="33">
        <v>48</v>
      </c>
      <c r="W19" s="33">
        <v>20</v>
      </c>
      <c r="X19" s="33">
        <v>133</v>
      </c>
      <c r="Y19" s="58">
        <v>0</v>
      </c>
      <c r="Z19" s="74">
        <v>90</v>
      </c>
      <c r="AA19" s="58">
        <v>0</v>
      </c>
      <c r="AB19" s="60">
        <v>62</v>
      </c>
      <c r="AC19" s="74">
        <v>45</v>
      </c>
      <c r="AD19" s="67">
        <v>30</v>
      </c>
      <c r="AE19" s="67">
        <v>9</v>
      </c>
      <c r="AF19" s="75">
        <v>94</v>
      </c>
      <c r="AG19" s="67">
        <f>24+25+25</f>
        <v>74</v>
      </c>
      <c r="AH19" s="67">
        <f>16+25+21</f>
        <v>62</v>
      </c>
      <c r="AI19" s="67">
        <v>21</v>
      </c>
      <c r="AJ19" s="32">
        <v>135</v>
      </c>
      <c r="AK19" s="79">
        <v>40</v>
      </c>
      <c r="AL19" s="79">
        <v>14</v>
      </c>
      <c r="AM19" s="58">
        <v>0</v>
      </c>
      <c r="AN19" s="74">
        <v>95</v>
      </c>
      <c r="AO19" s="74">
        <v>95</v>
      </c>
      <c r="AP19" s="74">
        <v>92</v>
      </c>
      <c r="AQ19" s="92">
        <v>38</v>
      </c>
      <c r="AR19" s="79"/>
      <c r="AS19" s="43">
        <f>((SUM(D19:AR19))/(AS12-0))*100</f>
        <v>59.15129151291513</v>
      </c>
      <c r="AT19" s="3" t="s">
        <v>8</v>
      </c>
      <c r="AU19" s="64">
        <v>3</v>
      </c>
      <c r="AV19" s="59">
        <v>14.5</v>
      </c>
      <c r="AW19" s="65">
        <f t="shared" si="0"/>
        <v>17.5</v>
      </c>
    </row>
    <row r="20" spans="1:49" s="2" customFormat="1" ht="12.75">
      <c r="A20" s="3" t="s">
        <v>9</v>
      </c>
      <c r="B20" s="3">
        <v>29283</v>
      </c>
      <c r="C20" s="3">
        <v>9</v>
      </c>
      <c r="D20" s="37" t="s">
        <v>38</v>
      </c>
      <c r="E20" s="36">
        <v>0</v>
      </c>
      <c r="F20" s="51">
        <v>0</v>
      </c>
      <c r="G20" s="51">
        <v>0</v>
      </c>
      <c r="H20" s="51">
        <v>0</v>
      </c>
      <c r="I20" s="33">
        <v>20</v>
      </c>
      <c r="J20" s="53">
        <v>0</v>
      </c>
      <c r="K20" s="33">
        <v>48</v>
      </c>
      <c r="L20" s="33">
        <v>50</v>
      </c>
      <c r="M20" s="51">
        <v>0</v>
      </c>
      <c r="N20" s="45">
        <v>20</v>
      </c>
      <c r="O20" s="72">
        <v>80</v>
      </c>
      <c r="P20" s="72">
        <v>50</v>
      </c>
      <c r="Q20" s="39">
        <v>0</v>
      </c>
      <c r="R20" s="72">
        <v>100</v>
      </c>
      <c r="S20" s="35">
        <v>43</v>
      </c>
      <c r="T20" s="76">
        <v>0</v>
      </c>
      <c r="U20" s="53">
        <v>0</v>
      </c>
      <c r="V20" s="33">
        <v>30</v>
      </c>
      <c r="W20" s="50" t="s">
        <v>38</v>
      </c>
      <c r="X20" s="33">
        <v>83</v>
      </c>
      <c r="Y20" s="58">
        <v>0</v>
      </c>
      <c r="Z20" s="74">
        <v>90</v>
      </c>
      <c r="AA20" s="58">
        <v>0</v>
      </c>
      <c r="AB20" s="58">
        <v>0</v>
      </c>
      <c r="AC20" s="58">
        <v>0</v>
      </c>
      <c r="AD20" s="67">
        <v>30</v>
      </c>
      <c r="AE20" s="67">
        <v>8</v>
      </c>
      <c r="AF20" s="75">
        <v>67</v>
      </c>
      <c r="AG20" s="67">
        <f>25+17+25</f>
        <v>67</v>
      </c>
      <c r="AH20" s="78">
        <v>0</v>
      </c>
      <c r="AI20" s="69" t="s">
        <v>38</v>
      </c>
      <c r="AJ20" s="34">
        <v>98</v>
      </c>
      <c r="AK20" s="69" t="s">
        <v>38</v>
      </c>
      <c r="AL20" s="69" t="s">
        <v>38</v>
      </c>
      <c r="AM20" s="58">
        <v>0</v>
      </c>
      <c r="AN20" s="74">
        <v>85</v>
      </c>
      <c r="AO20" s="58">
        <v>0</v>
      </c>
      <c r="AP20" s="74">
        <v>100</v>
      </c>
      <c r="AQ20" s="91" t="s">
        <v>38</v>
      </c>
      <c r="AR20" s="67"/>
      <c r="AS20" s="43">
        <f>((SUM(D20:AR20))/(AS12-185))*100</f>
        <v>42.336633663366335</v>
      </c>
      <c r="AT20" s="3" t="s">
        <v>9</v>
      </c>
      <c r="AU20" s="64">
        <v>2</v>
      </c>
      <c r="AV20" s="59">
        <v>10</v>
      </c>
      <c r="AW20" s="85">
        <f t="shared" si="0"/>
        <v>12</v>
      </c>
    </row>
    <row r="21" spans="1:49" s="2" customFormat="1" ht="12.75">
      <c r="A21" s="3" t="s">
        <v>10</v>
      </c>
      <c r="B21" s="3">
        <v>29255</v>
      </c>
      <c r="C21" s="3">
        <v>8</v>
      </c>
      <c r="D21" s="37" t="s">
        <v>38</v>
      </c>
      <c r="E21" s="32">
        <v>20</v>
      </c>
      <c r="F21" s="33">
        <v>15</v>
      </c>
      <c r="G21" s="33">
        <v>35</v>
      </c>
      <c r="H21" s="33">
        <v>35</v>
      </c>
      <c r="I21" s="33">
        <v>20</v>
      </c>
      <c r="J21" s="53">
        <v>0</v>
      </c>
      <c r="K21" s="33">
        <v>44</v>
      </c>
      <c r="L21" s="33">
        <v>55</v>
      </c>
      <c r="M21" s="33">
        <v>70</v>
      </c>
      <c r="N21" s="45">
        <v>48</v>
      </c>
      <c r="O21" s="72">
        <v>65</v>
      </c>
      <c r="P21" s="72">
        <v>50</v>
      </c>
      <c r="Q21" s="72">
        <v>50</v>
      </c>
      <c r="R21" s="72">
        <v>82</v>
      </c>
      <c r="S21" s="35">
        <v>40</v>
      </c>
      <c r="T21" s="46" t="s">
        <v>38</v>
      </c>
      <c r="U21" s="71">
        <v>40</v>
      </c>
      <c r="V21" s="33">
        <v>34</v>
      </c>
      <c r="W21" s="33">
        <v>5</v>
      </c>
      <c r="X21" s="33">
        <f>94+8</f>
        <v>102</v>
      </c>
      <c r="Y21" s="74">
        <v>86</v>
      </c>
      <c r="Z21" s="74">
        <v>100</v>
      </c>
      <c r="AA21" s="74">
        <v>81</v>
      </c>
      <c r="AB21" s="74">
        <v>50</v>
      </c>
      <c r="AC21" s="74">
        <v>45</v>
      </c>
      <c r="AD21" s="67">
        <v>30</v>
      </c>
      <c r="AE21" s="67">
        <v>9</v>
      </c>
      <c r="AF21" s="75">
        <v>87</v>
      </c>
      <c r="AG21" s="67">
        <f>23+24+17</f>
        <v>64</v>
      </c>
      <c r="AH21" s="67">
        <f>4+18</f>
        <v>22</v>
      </c>
      <c r="AI21" s="67">
        <v>19</v>
      </c>
      <c r="AJ21" s="32">
        <v>99</v>
      </c>
      <c r="AK21" s="79">
        <v>40</v>
      </c>
      <c r="AL21" s="79">
        <v>20</v>
      </c>
      <c r="AM21" s="74">
        <v>70</v>
      </c>
      <c r="AN21" s="74">
        <v>95</v>
      </c>
      <c r="AO21" s="74">
        <v>75</v>
      </c>
      <c r="AP21" s="74">
        <v>66</v>
      </c>
      <c r="AQ21" s="92">
        <v>27</v>
      </c>
      <c r="AR21" s="79"/>
      <c r="AS21" s="28">
        <f>((SUM(D21:AR21))/(AS12-75))*100</f>
        <v>71.91650853889942</v>
      </c>
      <c r="AT21" s="3" t="s">
        <v>10</v>
      </c>
      <c r="AU21" s="64">
        <v>3</v>
      </c>
      <c r="AV21" s="59">
        <v>19.5</v>
      </c>
      <c r="AW21" s="65">
        <f t="shared" si="0"/>
        <v>22.5</v>
      </c>
    </row>
    <row r="22" spans="1:50" s="1" customFormat="1" ht="12.75">
      <c r="A22" s="3" t="s">
        <v>11</v>
      </c>
      <c r="B22" s="3">
        <v>29260</v>
      </c>
      <c r="C22" s="47" t="s">
        <v>38</v>
      </c>
      <c r="D22" s="32">
        <v>25</v>
      </c>
      <c r="E22" s="32">
        <v>20</v>
      </c>
      <c r="F22" s="51">
        <v>0</v>
      </c>
      <c r="G22" s="51">
        <v>0</v>
      </c>
      <c r="H22" s="51">
        <v>0</v>
      </c>
      <c r="I22" s="33">
        <v>19</v>
      </c>
      <c r="J22" s="71">
        <v>62</v>
      </c>
      <c r="K22" s="33">
        <v>48</v>
      </c>
      <c r="L22" s="33">
        <v>40</v>
      </c>
      <c r="M22" s="51">
        <v>0</v>
      </c>
      <c r="N22" s="72">
        <v>85</v>
      </c>
      <c r="O22" s="72">
        <v>90</v>
      </c>
      <c r="P22" s="72">
        <v>35</v>
      </c>
      <c r="Q22" s="72">
        <v>45</v>
      </c>
      <c r="R22" s="72">
        <v>85</v>
      </c>
      <c r="S22" s="35">
        <v>44</v>
      </c>
      <c r="T22" s="35">
        <v>45</v>
      </c>
      <c r="U22" s="71">
        <v>43</v>
      </c>
      <c r="V22" s="33">
        <v>34</v>
      </c>
      <c r="W22" s="33">
        <v>15</v>
      </c>
      <c r="X22" s="33">
        <v>103</v>
      </c>
      <c r="Y22" s="74">
        <v>66</v>
      </c>
      <c r="Z22" s="74">
        <v>96</v>
      </c>
      <c r="AA22" s="74">
        <v>81</v>
      </c>
      <c r="AB22" s="60">
        <v>58</v>
      </c>
      <c r="AC22" s="74">
        <v>45</v>
      </c>
      <c r="AD22" s="67">
        <v>30</v>
      </c>
      <c r="AE22" s="67">
        <v>9</v>
      </c>
      <c r="AF22" s="75">
        <v>93</v>
      </c>
      <c r="AG22" s="67">
        <f>24+21+23</f>
        <v>68</v>
      </c>
      <c r="AH22" s="67">
        <f>18</f>
        <v>18</v>
      </c>
      <c r="AI22" s="67">
        <v>23</v>
      </c>
      <c r="AJ22" s="32">
        <v>81</v>
      </c>
      <c r="AK22" s="84" t="s">
        <v>38</v>
      </c>
      <c r="AL22" s="84" t="s">
        <v>38</v>
      </c>
      <c r="AM22" s="74">
        <v>65</v>
      </c>
      <c r="AN22" s="74">
        <v>95</v>
      </c>
      <c r="AO22" s="74">
        <v>95</v>
      </c>
      <c r="AP22" s="58">
        <v>0</v>
      </c>
      <c r="AQ22" s="92">
        <v>25</v>
      </c>
      <c r="AR22" s="79"/>
      <c r="AS22" s="28">
        <f>((SUM(D22:AR22))/(AS12-72))*100</f>
        <v>67.70280515542078</v>
      </c>
      <c r="AT22" s="3" t="s">
        <v>11</v>
      </c>
      <c r="AU22" s="64">
        <v>5</v>
      </c>
      <c r="AV22" s="59">
        <v>14</v>
      </c>
      <c r="AW22" s="65">
        <f t="shared" si="0"/>
        <v>19</v>
      </c>
      <c r="AX22" s="2"/>
    </row>
    <row r="23" spans="1:50" ht="12.75">
      <c r="A23" s="3">
        <v>10315</v>
      </c>
      <c r="B23" s="3">
        <v>29304</v>
      </c>
      <c r="C23" s="3">
        <v>8</v>
      </c>
      <c r="D23" s="36">
        <v>0</v>
      </c>
      <c r="E23" s="36">
        <v>0</v>
      </c>
      <c r="F23" s="51">
        <v>0</v>
      </c>
      <c r="G23" s="51">
        <v>0</v>
      </c>
      <c r="H23" s="51">
        <v>0</v>
      </c>
      <c r="I23" s="33">
        <v>20</v>
      </c>
      <c r="J23" s="53">
        <v>0</v>
      </c>
      <c r="K23" s="33">
        <v>48</v>
      </c>
      <c r="L23" s="33">
        <v>45</v>
      </c>
      <c r="M23" s="33">
        <v>75</v>
      </c>
      <c r="N23" s="72">
        <v>66</v>
      </c>
      <c r="O23" s="72">
        <v>80</v>
      </c>
      <c r="P23" s="39">
        <v>0</v>
      </c>
      <c r="Q23" s="39">
        <v>0</v>
      </c>
      <c r="R23" s="39">
        <v>0</v>
      </c>
      <c r="S23" s="35">
        <v>44</v>
      </c>
      <c r="T23" s="35">
        <v>44</v>
      </c>
      <c r="U23" s="73">
        <v>38</v>
      </c>
      <c r="V23" s="33">
        <v>46</v>
      </c>
      <c r="W23" s="51">
        <v>0</v>
      </c>
      <c r="X23" s="33">
        <v>102</v>
      </c>
      <c r="Y23" s="60">
        <v>60</v>
      </c>
      <c r="Z23" s="74">
        <v>100</v>
      </c>
      <c r="AA23" s="60">
        <v>45</v>
      </c>
      <c r="AB23" s="60">
        <v>58</v>
      </c>
      <c r="AC23" s="74">
        <v>45</v>
      </c>
      <c r="AD23" s="67">
        <v>30</v>
      </c>
      <c r="AE23" s="67">
        <v>9</v>
      </c>
      <c r="AF23" s="75">
        <v>93</v>
      </c>
      <c r="AG23" s="67">
        <f>24+23+24</f>
        <v>71</v>
      </c>
      <c r="AH23" s="67">
        <f>21+20+13+23</f>
        <v>77</v>
      </c>
      <c r="AI23" s="67">
        <v>21</v>
      </c>
      <c r="AJ23" s="32">
        <v>112</v>
      </c>
      <c r="AK23" s="86">
        <v>0</v>
      </c>
      <c r="AL23" s="79">
        <v>16</v>
      </c>
      <c r="AM23" s="60">
        <v>40</v>
      </c>
      <c r="AN23" s="74">
        <v>95</v>
      </c>
      <c r="AO23" s="58">
        <v>0</v>
      </c>
      <c r="AP23" s="74">
        <v>100</v>
      </c>
      <c r="AQ23" s="92">
        <v>20</v>
      </c>
      <c r="AR23" s="79"/>
      <c r="AS23" s="43">
        <f>((SUM(D23:AR23))/(AS12-0))*100</f>
        <v>59.040590405904055</v>
      </c>
      <c r="AT23" s="3">
        <v>10315</v>
      </c>
      <c r="AU23" s="64">
        <v>3</v>
      </c>
      <c r="AV23" s="59">
        <v>9.5</v>
      </c>
      <c r="AW23" s="85">
        <f t="shared" si="0"/>
        <v>12.5</v>
      </c>
      <c r="AX23" s="2"/>
    </row>
    <row r="24" spans="1:49" s="2" customFormat="1" ht="12.75">
      <c r="A24" s="3">
        <v>10145</v>
      </c>
      <c r="B24" s="3">
        <v>29262</v>
      </c>
      <c r="C24" s="3">
        <v>6</v>
      </c>
      <c r="D24" s="37" t="s">
        <v>38</v>
      </c>
      <c r="E24" s="36">
        <v>0</v>
      </c>
      <c r="F24" s="51">
        <v>0</v>
      </c>
      <c r="G24" s="33">
        <v>45</v>
      </c>
      <c r="H24" s="51">
        <v>0</v>
      </c>
      <c r="I24" s="50" t="s">
        <v>38</v>
      </c>
      <c r="J24" s="53">
        <v>0</v>
      </c>
      <c r="K24" s="33">
        <v>47</v>
      </c>
      <c r="L24" s="51">
        <v>0</v>
      </c>
      <c r="M24" s="51">
        <v>0</v>
      </c>
      <c r="N24" s="39">
        <v>0</v>
      </c>
      <c r="O24" s="39">
        <v>0</v>
      </c>
      <c r="P24" s="39">
        <v>0</v>
      </c>
      <c r="Q24" s="39">
        <v>0</v>
      </c>
      <c r="R24" s="72">
        <v>82</v>
      </c>
      <c r="S24" s="35">
        <v>43</v>
      </c>
      <c r="T24" s="46" t="s">
        <v>38</v>
      </c>
      <c r="U24" s="53">
        <v>0</v>
      </c>
      <c r="V24" s="33">
        <v>50</v>
      </c>
      <c r="W24" s="50" t="s">
        <v>38</v>
      </c>
      <c r="X24" s="33">
        <v>104</v>
      </c>
      <c r="Y24" s="58">
        <v>0</v>
      </c>
      <c r="Z24" s="58">
        <v>0</v>
      </c>
      <c r="AA24" s="58">
        <v>0</v>
      </c>
      <c r="AB24" s="58">
        <v>0</v>
      </c>
      <c r="AC24" s="74">
        <v>45</v>
      </c>
      <c r="AD24" s="67">
        <v>20</v>
      </c>
      <c r="AE24" s="67">
        <v>9</v>
      </c>
      <c r="AF24" s="75">
        <v>97</v>
      </c>
      <c r="AG24" s="69" t="s">
        <v>38</v>
      </c>
      <c r="AH24" s="67">
        <f>18</f>
        <v>18</v>
      </c>
      <c r="AI24" s="67">
        <v>22</v>
      </c>
      <c r="AJ24" s="32">
        <v>70</v>
      </c>
      <c r="AK24" s="84" t="s">
        <v>38</v>
      </c>
      <c r="AL24" s="84" t="s">
        <v>38</v>
      </c>
      <c r="AM24" s="58">
        <v>0</v>
      </c>
      <c r="AN24" s="58">
        <v>0</v>
      </c>
      <c r="AO24" s="74">
        <v>85</v>
      </c>
      <c r="AP24" s="74">
        <v>100</v>
      </c>
      <c r="AQ24" s="91" t="s">
        <v>38</v>
      </c>
      <c r="AR24" s="79"/>
      <c r="AS24" s="43">
        <f>((SUM(D24:AR24))/(AS12-355))*100</f>
        <v>35.54140127388535</v>
      </c>
      <c r="AT24" s="3">
        <v>10145</v>
      </c>
      <c r="AU24" s="64">
        <v>2</v>
      </c>
      <c r="AV24" s="59">
        <v>8</v>
      </c>
      <c r="AW24" s="85">
        <f t="shared" si="0"/>
        <v>10</v>
      </c>
    </row>
    <row r="25" spans="1:50" s="1" customFormat="1" ht="12.75">
      <c r="A25" s="3">
        <v>10753</v>
      </c>
      <c r="B25" s="3">
        <v>29287</v>
      </c>
      <c r="C25" s="3">
        <v>12</v>
      </c>
      <c r="D25" s="32">
        <v>10</v>
      </c>
      <c r="E25" s="32">
        <v>15</v>
      </c>
      <c r="F25" s="51">
        <v>0</v>
      </c>
      <c r="G25" s="51">
        <v>0</v>
      </c>
      <c r="H25" s="51">
        <v>0</v>
      </c>
      <c r="I25" s="33">
        <v>20</v>
      </c>
      <c r="J25" s="71">
        <v>100</v>
      </c>
      <c r="K25" s="33">
        <v>47</v>
      </c>
      <c r="L25" s="33">
        <v>50</v>
      </c>
      <c r="M25" s="51">
        <v>0</v>
      </c>
      <c r="N25" s="45">
        <v>36</v>
      </c>
      <c r="O25" s="72">
        <v>100</v>
      </c>
      <c r="P25" s="72">
        <v>50</v>
      </c>
      <c r="Q25" s="72">
        <v>36</v>
      </c>
      <c r="R25" s="72">
        <v>82</v>
      </c>
      <c r="S25" s="35">
        <v>41</v>
      </c>
      <c r="T25" s="35">
        <v>46</v>
      </c>
      <c r="U25" s="71">
        <v>45</v>
      </c>
      <c r="V25" s="33">
        <v>36</v>
      </c>
      <c r="W25" s="33">
        <v>20</v>
      </c>
      <c r="X25" s="33">
        <v>124</v>
      </c>
      <c r="Y25" s="74">
        <v>66</v>
      </c>
      <c r="Z25" s="74">
        <v>90</v>
      </c>
      <c r="AA25" s="74">
        <v>78</v>
      </c>
      <c r="AB25" s="58">
        <v>0</v>
      </c>
      <c r="AC25" s="74">
        <v>45</v>
      </c>
      <c r="AD25" s="67">
        <v>30</v>
      </c>
      <c r="AE25" s="67">
        <v>7</v>
      </c>
      <c r="AF25" s="75">
        <v>92</v>
      </c>
      <c r="AG25" s="67">
        <f>23+21+25</f>
        <v>69</v>
      </c>
      <c r="AH25" s="67">
        <f>19+21</f>
        <v>40</v>
      </c>
      <c r="AI25" s="67">
        <v>22</v>
      </c>
      <c r="AJ25" s="32">
        <v>132</v>
      </c>
      <c r="AK25" s="86">
        <v>0</v>
      </c>
      <c r="AL25" s="79">
        <v>18</v>
      </c>
      <c r="AM25" s="74">
        <v>65</v>
      </c>
      <c r="AN25" s="58">
        <v>0</v>
      </c>
      <c r="AO25" s="74">
        <v>95</v>
      </c>
      <c r="AP25" s="74">
        <v>50</v>
      </c>
      <c r="AQ25" s="92">
        <v>42</v>
      </c>
      <c r="AR25" s="79"/>
      <c r="AS25" s="28">
        <f>((SUM(D25:AR25))/(AS12-0))*100</f>
        <v>66.38376383763838</v>
      </c>
      <c r="AT25" s="3">
        <v>10753</v>
      </c>
      <c r="AU25" s="64">
        <v>5</v>
      </c>
      <c r="AV25" s="59">
        <v>15</v>
      </c>
      <c r="AW25" s="65">
        <f t="shared" si="0"/>
        <v>20</v>
      </c>
      <c r="AX25" s="2"/>
    </row>
    <row r="26" spans="1:50" ht="12.75">
      <c r="A26" s="3" t="s">
        <v>12</v>
      </c>
      <c r="B26" s="3">
        <v>29285</v>
      </c>
      <c r="C26" s="3">
        <v>2</v>
      </c>
      <c r="D26" s="36">
        <v>0</v>
      </c>
      <c r="E26" s="32">
        <v>20</v>
      </c>
      <c r="F26" s="33">
        <v>10</v>
      </c>
      <c r="G26" s="33">
        <v>35</v>
      </c>
      <c r="H26" s="33">
        <v>35</v>
      </c>
      <c r="I26" s="33">
        <v>20</v>
      </c>
      <c r="J26" s="71">
        <v>68</v>
      </c>
      <c r="K26" s="33">
        <v>48</v>
      </c>
      <c r="L26" s="33">
        <v>50</v>
      </c>
      <c r="M26" s="33">
        <v>100</v>
      </c>
      <c r="N26" s="72">
        <v>85</v>
      </c>
      <c r="O26" s="72">
        <v>85</v>
      </c>
      <c r="P26" s="72">
        <v>50</v>
      </c>
      <c r="Q26" s="72">
        <v>50</v>
      </c>
      <c r="R26" s="45">
        <v>64</v>
      </c>
      <c r="S26" s="35">
        <v>30</v>
      </c>
      <c r="T26" s="35">
        <v>41</v>
      </c>
      <c r="U26" s="71">
        <v>38</v>
      </c>
      <c r="V26" s="33">
        <v>32</v>
      </c>
      <c r="W26" s="33">
        <v>10</v>
      </c>
      <c r="X26" s="33">
        <v>83</v>
      </c>
      <c r="Y26" s="74">
        <v>83</v>
      </c>
      <c r="Z26" s="74">
        <v>90</v>
      </c>
      <c r="AA26" s="60">
        <v>57</v>
      </c>
      <c r="AB26" s="74">
        <v>85</v>
      </c>
      <c r="AC26" s="74">
        <v>45</v>
      </c>
      <c r="AD26" s="67">
        <v>30</v>
      </c>
      <c r="AE26" s="67">
        <v>8</v>
      </c>
      <c r="AF26" s="75">
        <v>78</v>
      </c>
      <c r="AG26" s="67">
        <f>24+17+25</f>
        <v>66</v>
      </c>
      <c r="AH26" s="67">
        <f>11</f>
        <v>11</v>
      </c>
      <c r="AI26" s="67">
        <v>20</v>
      </c>
      <c r="AJ26" s="32">
        <v>80</v>
      </c>
      <c r="AK26" s="79">
        <v>25</v>
      </c>
      <c r="AL26" s="79">
        <v>16</v>
      </c>
      <c r="AM26" s="74">
        <v>70</v>
      </c>
      <c r="AN26" s="74">
        <v>95</v>
      </c>
      <c r="AO26" s="74">
        <v>85</v>
      </c>
      <c r="AP26" s="74">
        <v>100</v>
      </c>
      <c r="AQ26" s="92">
        <v>20</v>
      </c>
      <c r="AR26" s="79"/>
      <c r="AS26" s="28">
        <f>((SUM(D26:AR26))/(AS12-0))*100</f>
        <v>74.4649446494465</v>
      </c>
      <c r="AT26" s="3" t="s">
        <v>12</v>
      </c>
      <c r="AU26" s="64">
        <v>5</v>
      </c>
      <c r="AV26" s="59">
        <v>18.5</v>
      </c>
      <c r="AW26" s="65">
        <f t="shared" si="0"/>
        <v>23.5</v>
      </c>
      <c r="AX26" s="2"/>
    </row>
    <row r="27" spans="1:50" ht="12.75">
      <c r="A27" s="3" t="s">
        <v>13</v>
      </c>
      <c r="B27" s="3">
        <v>29303</v>
      </c>
      <c r="C27" s="3">
        <v>4</v>
      </c>
      <c r="D27" s="36">
        <v>0</v>
      </c>
      <c r="E27" s="36">
        <v>0</v>
      </c>
      <c r="F27" s="51">
        <v>0</v>
      </c>
      <c r="G27" s="33">
        <v>45</v>
      </c>
      <c r="H27" s="51">
        <v>0</v>
      </c>
      <c r="I27" s="33">
        <v>20</v>
      </c>
      <c r="J27" s="71">
        <v>90</v>
      </c>
      <c r="K27" s="33">
        <v>44</v>
      </c>
      <c r="L27" s="33">
        <v>50</v>
      </c>
      <c r="M27" s="33">
        <v>100</v>
      </c>
      <c r="N27" s="45">
        <v>61</v>
      </c>
      <c r="O27" s="72">
        <v>80</v>
      </c>
      <c r="P27" s="72">
        <v>50</v>
      </c>
      <c r="Q27" s="72">
        <v>45</v>
      </c>
      <c r="R27" s="72">
        <v>79</v>
      </c>
      <c r="S27" s="35">
        <v>30</v>
      </c>
      <c r="T27" s="35">
        <v>43</v>
      </c>
      <c r="U27" s="71">
        <v>50</v>
      </c>
      <c r="V27" s="33">
        <v>32</v>
      </c>
      <c r="W27" s="33">
        <v>15</v>
      </c>
      <c r="X27" s="33">
        <v>89</v>
      </c>
      <c r="Y27" s="74">
        <v>91</v>
      </c>
      <c r="Z27" s="74">
        <v>100</v>
      </c>
      <c r="AA27" s="74">
        <v>91</v>
      </c>
      <c r="AB27" s="74">
        <v>95</v>
      </c>
      <c r="AC27" s="74">
        <v>45</v>
      </c>
      <c r="AD27" s="67">
        <v>30</v>
      </c>
      <c r="AE27" s="67">
        <v>7</v>
      </c>
      <c r="AF27" s="75">
        <v>90</v>
      </c>
      <c r="AG27" s="67">
        <f>25+23+24</f>
        <v>72</v>
      </c>
      <c r="AH27" s="78">
        <v>0</v>
      </c>
      <c r="AI27" s="67">
        <v>20</v>
      </c>
      <c r="AJ27" s="32">
        <v>99</v>
      </c>
      <c r="AK27" s="86">
        <v>0</v>
      </c>
      <c r="AL27" s="79">
        <v>18</v>
      </c>
      <c r="AM27" s="74">
        <v>85</v>
      </c>
      <c r="AN27" s="74">
        <v>95</v>
      </c>
      <c r="AO27" s="74">
        <v>85</v>
      </c>
      <c r="AP27" s="74">
        <v>100</v>
      </c>
      <c r="AQ27" s="92">
        <v>42</v>
      </c>
      <c r="AR27" s="79"/>
      <c r="AS27" s="28">
        <f>((SUM(D27:AR27))/(AS12-0))*100</f>
        <v>77.0479704797048</v>
      </c>
      <c r="AT27" s="3" t="s">
        <v>13</v>
      </c>
      <c r="AU27" s="64">
        <v>5</v>
      </c>
      <c r="AV27" s="59">
        <v>21</v>
      </c>
      <c r="AW27" s="65">
        <f t="shared" si="0"/>
        <v>26</v>
      </c>
      <c r="AX27" s="2"/>
    </row>
    <row r="28" spans="1:49" ht="12.75">
      <c r="A28" s="3" t="s">
        <v>14</v>
      </c>
      <c r="B28" s="3">
        <v>29324</v>
      </c>
      <c r="C28" s="3">
        <v>12</v>
      </c>
      <c r="D28" s="32">
        <v>10</v>
      </c>
      <c r="E28" s="36">
        <v>0</v>
      </c>
      <c r="F28" s="51">
        <v>0</v>
      </c>
      <c r="G28" s="51">
        <v>0</v>
      </c>
      <c r="H28" s="51">
        <v>0</v>
      </c>
      <c r="I28" s="33">
        <v>20</v>
      </c>
      <c r="J28" s="53">
        <v>0</v>
      </c>
      <c r="K28" s="33">
        <v>47</v>
      </c>
      <c r="L28" s="51">
        <v>0</v>
      </c>
      <c r="M28" s="51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5">
        <v>45</v>
      </c>
      <c r="T28" s="76">
        <v>0</v>
      </c>
      <c r="U28" s="53">
        <v>0</v>
      </c>
      <c r="V28" s="33">
        <v>42</v>
      </c>
      <c r="W28" s="33">
        <v>15</v>
      </c>
      <c r="X28" s="33">
        <v>113</v>
      </c>
      <c r="Y28" s="58">
        <v>0</v>
      </c>
      <c r="Z28" s="74">
        <v>96</v>
      </c>
      <c r="AA28" s="58">
        <v>0</v>
      </c>
      <c r="AB28" s="58">
        <v>0</v>
      </c>
      <c r="AC28" s="74">
        <v>45</v>
      </c>
      <c r="AD28" s="67">
        <v>30</v>
      </c>
      <c r="AE28" s="67">
        <v>7</v>
      </c>
      <c r="AF28" s="81">
        <v>0</v>
      </c>
      <c r="AG28" s="67">
        <f>23+25+24</f>
        <v>72</v>
      </c>
      <c r="AH28" s="78">
        <v>0</v>
      </c>
      <c r="AI28" s="67">
        <v>23</v>
      </c>
      <c r="AJ28" s="32">
        <v>80</v>
      </c>
      <c r="AK28" s="86">
        <v>0</v>
      </c>
      <c r="AL28" s="79">
        <v>18</v>
      </c>
      <c r="AM28" s="58">
        <v>0</v>
      </c>
      <c r="AN28" s="58">
        <v>0</v>
      </c>
      <c r="AO28" s="74">
        <v>95</v>
      </c>
      <c r="AP28" s="74">
        <v>50</v>
      </c>
      <c r="AQ28" s="95">
        <v>0</v>
      </c>
      <c r="AR28" s="79"/>
      <c r="AS28" s="43">
        <f>((SUM(D28:AR28))/AS12)*100</f>
        <v>29.81549815498155</v>
      </c>
      <c r="AT28" s="3" t="s">
        <v>14</v>
      </c>
      <c r="AU28" s="64">
        <v>1</v>
      </c>
      <c r="AV28" s="59">
        <v>5.5</v>
      </c>
      <c r="AW28" s="85">
        <f t="shared" si="0"/>
        <v>6.5</v>
      </c>
    </row>
    <row r="29" spans="1:49" ht="12.75">
      <c r="A29" s="3" t="s">
        <v>15</v>
      </c>
      <c r="B29" s="3">
        <v>29284</v>
      </c>
      <c r="C29" s="3">
        <v>2</v>
      </c>
      <c r="D29" s="32">
        <v>25</v>
      </c>
      <c r="E29" s="32">
        <v>20</v>
      </c>
      <c r="F29" s="33">
        <v>15</v>
      </c>
      <c r="G29" s="51">
        <v>0</v>
      </c>
      <c r="H29" s="33">
        <v>20</v>
      </c>
      <c r="I29" s="33">
        <v>20</v>
      </c>
      <c r="J29" s="71">
        <v>90</v>
      </c>
      <c r="K29" s="33">
        <v>44</v>
      </c>
      <c r="L29" s="33">
        <v>50</v>
      </c>
      <c r="M29" s="33">
        <v>90</v>
      </c>
      <c r="N29" s="72">
        <v>86</v>
      </c>
      <c r="O29" s="45">
        <v>60</v>
      </c>
      <c r="P29" s="72">
        <v>40</v>
      </c>
      <c r="Q29" s="72">
        <v>35</v>
      </c>
      <c r="R29" s="72">
        <v>89</v>
      </c>
      <c r="S29" s="35">
        <v>43</v>
      </c>
      <c r="T29" s="35">
        <v>43</v>
      </c>
      <c r="U29" s="71">
        <v>35</v>
      </c>
      <c r="V29" s="33">
        <v>14</v>
      </c>
      <c r="W29" s="33">
        <v>15</v>
      </c>
      <c r="X29" s="33">
        <v>72</v>
      </c>
      <c r="Y29" s="74">
        <v>100</v>
      </c>
      <c r="Z29" s="74">
        <v>100</v>
      </c>
      <c r="AA29" s="74">
        <v>81</v>
      </c>
      <c r="AB29" s="74">
        <v>83</v>
      </c>
      <c r="AC29" s="74">
        <v>45</v>
      </c>
      <c r="AD29" s="67">
        <v>20</v>
      </c>
      <c r="AE29" s="67">
        <v>8</v>
      </c>
      <c r="AF29" s="81">
        <v>0</v>
      </c>
      <c r="AG29" s="67">
        <f>24+21+24</f>
        <v>69</v>
      </c>
      <c r="AH29" s="78">
        <v>0</v>
      </c>
      <c r="AI29" s="67">
        <v>20</v>
      </c>
      <c r="AJ29" s="32">
        <v>78</v>
      </c>
      <c r="AK29" s="84" t="s">
        <v>38</v>
      </c>
      <c r="AL29" s="84" t="s">
        <v>38</v>
      </c>
      <c r="AM29" s="74">
        <v>100</v>
      </c>
      <c r="AN29" s="74">
        <v>95</v>
      </c>
      <c r="AO29" s="60">
        <v>43</v>
      </c>
      <c r="AP29" s="58">
        <v>0</v>
      </c>
      <c r="AQ29" s="91" t="s">
        <v>38</v>
      </c>
      <c r="AR29" s="79"/>
      <c r="AS29" s="28">
        <f>((SUM(D29:AR29))/(AS12-110))*100</f>
        <v>67.23076923076923</v>
      </c>
      <c r="AT29" s="3" t="s">
        <v>15</v>
      </c>
      <c r="AU29" s="64">
        <v>4</v>
      </c>
      <c r="AV29" s="59">
        <v>18.5</v>
      </c>
      <c r="AW29" s="65">
        <f t="shared" si="0"/>
        <v>22.5</v>
      </c>
    </row>
    <row r="30" spans="1:49" ht="12.75">
      <c r="A30" s="3" t="s">
        <v>16</v>
      </c>
      <c r="B30" s="3">
        <v>29273</v>
      </c>
      <c r="C30" s="3">
        <v>2</v>
      </c>
      <c r="D30" s="36">
        <v>0</v>
      </c>
      <c r="E30" s="36">
        <v>0</v>
      </c>
      <c r="F30" s="51">
        <v>0</v>
      </c>
      <c r="G30" s="51">
        <v>0</v>
      </c>
      <c r="H30" s="51">
        <v>0</v>
      </c>
      <c r="I30" s="33">
        <v>20</v>
      </c>
      <c r="J30" s="53">
        <v>0</v>
      </c>
      <c r="K30" s="33">
        <v>47</v>
      </c>
      <c r="L30" s="33">
        <v>40</v>
      </c>
      <c r="M30" s="51">
        <v>0</v>
      </c>
      <c r="N30" s="45">
        <v>50</v>
      </c>
      <c r="O30" s="72">
        <v>65</v>
      </c>
      <c r="P30" s="72">
        <v>50</v>
      </c>
      <c r="Q30" s="39">
        <v>0</v>
      </c>
      <c r="R30" s="72">
        <v>89</v>
      </c>
      <c r="S30" s="35">
        <v>43</v>
      </c>
      <c r="T30" s="35">
        <v>43</v>
      </c>
      <c r="U30" s="53">
        <v>0</v>
      </c>
      <c r="V30" s="50" t="s">
        <v>38</v>
      </c>
      <c r="W30" s="50" t="s">
        <v>38</v>
      </c>
      <c r="X30" s="33">
        <v>71</v>
      </c>
      <c r="Y30" s="74">
        <v>94</v>
      </c>
      <c r="Z30" s="74">
        <v>100</v>
      </c>
      <c r="AA30" s="74">
        <v>75</v>
      </c>
      <c r="AB30" s="60">
        <v>62</v>
      </c>
      <c r="AC30" s="58">
        <v>0</v>
      </c>
      <c r="AD30" s="67">
        <v>30</v>
      </c>
      <c r="AE30" s="67">
        <v>9</v>
      </c>
      <c r="AF30" s="75">
        <v>78</v>
      </c>
      <c r="AG30" s="69" t="s">
        <v>38</v>
      </c>
      <c r="AH30" s="67">
        <f>19</f>
        <v>19</v>
      </c>
      <c r="AI30" s="67">
        <v>20</v>
      </c>
      <c r="AJ30" s="32">
        <v>51</v>
      </c>
      <c r="AK30" s="86">
        <v>0</v>
      </c>
      <c r="AL30" s="79">
        <v>18</v>
      </c>
      <c r="AM30" s="74">
        <v>65</v>
      </c>
      <c r="AN30" s="58">
        <v>0</v>
      </c>
      <c r="AO30" s="74">
        <v>85</v>
      </c>
      <c r="AP30" s="58">
        <v>0</v>
      </c>
      <c r="AQ30" s="92">
        <v>30</v>
      </c>
      <c r="AR30" s="79"/>
      <c r="AS30" s="43">
        <f>((SUM(D30:AR30))/(AS12-160))*100</f>
        <v>49.1764705882353</v>
      </c>
      <c r="AT30" s="3" t="s">
        <v>16</v>
      </c>
      <c r="AU30" s="64">
        <v>3</v>
      </c>
      <c r="AV30" s="59">
        <v>15.5</v>
      </c>
      <c r="AW30" s="65">
        <f t="shared" si="0"/>
        <v>18.5</v>
      </c>
    </row>
    <row r="31" spans="1:49" ht="12.75">
      <c r="A31" s="3" t="s">
        <v>17</v>
      </c>
      <c r="B31" s="3">
        <v>29308</v>
      </c>
      <c r="C31" s="3">
        <v>8</v>
      </c>
      <c r="D31" s="32">
        <v>25</v>
      </c>
      <c r="E31" s="32">
        <v>20</v>
      </c>
      <c r="F31" s="33">
        <v>15</v>
      </c>
      <c r="G31" s="33">
        <v>45</v>
      </c>
      <c r="H31" s="33">
        <v>35</v>
      </c>
      <c r="I31" s="33">
        <v>20</v>
      </c>
      <c r="J31" s="71">
        <v>91</v>
      </c>
      <c r="K31" s="33">
        <v>46</v>
      </c>
      <c r="L31" s="33">
        <v>50</v>
      </c>
      <c r="M31" s="33">
        <v>100</v>
      </c>
      <c r="N31" s="45">
        <v>57</v>
      </c>
      <c r="O31" s="72">
        <v>100</v>
      </c>
      <c r="P31" s="72">
        <v>50</v>
      </c>
      <c r="Q31" s="72">
        <v>33</v>
      </c>
      <c r="R31" s="72">
        <v>100</v>
      </c>
      <c r="S31" s="35">
        <v>44</v>
      </c>
      <c r="T31" s="35">
        <v>41</v>
      </c>
      <c r="U31" s="71">
        <v>45</v>
      </c>
      <c r="V31" s="33">
        <v>38</v>
      </c>
      <c r="W31" s="33">
        <v>25</v>
      </c>
      <c r="X31" s="33">
        <f>86+22</f>
        <v>108</v>
      </c>
      <c r="Y31" s="74">
        <v>100</v>
      </c>
      <c r="Z31" s="74">
        <v>100</v>
      </c>
      <c r="AA31" s="74">
        <v>78</v>
      </c>
      <c r="AB31" s="74">
        <v>85</v>
      </c>
      <c r="AC31" s="74">
        <v>45</v>
      </c>
      <c r="AD31" s="67">
        <v>20</v>
      </c>
      <c r="AE31" s="67">
        <v>8</v>
      </c>
      <c r="AF31" s="75">
        <v>91</v>
      </c>
      <c r="AG31" s="67">
        <f>25+23+24</f>
        <v>72</v>
      </c>
      <c r="AH31" s="67">
        <f>12+21+13+7</f>
        <v>53</v>
      </c>
      <c r="AI31" s="67">
        <v>22</v>
      </c>
      <c r="AJ31" s="32">
        <v>111</v>
      </c>
      <c r="AK31" s="79">
        <v>35</v>
      </c>
      <c r="AL31" s="79">
        <v>20</v>
      </c>
      <c r="AM31" s="74">
        <v>65</v>
      </c>
      <c r="AN31" s="74">
        <v>95</v>
      </c>
      <c r="AO31" s="74">
        <v>85</v>
      </c>
      <c r="AP31" s="74">
        <v>100</v>
      </c>
      <c r="AQ31" s="92">
        <v>42</v>
      </c>
      <c r="AR31" s="79"/>
      <c r="AS31" s="28">
        <f>((SUM(D31:AR31))/AS12)*100</f>
        <v>85.42435424354244</v>
      </c>
      <c r="AT31" s="3" t="s">
        <v>17</v>
      </c>
      <c r="AU31" s="64">
        <v>4</v>
      </c>
      <c r="AV31" s="59">
        <v>19.5</v>
      </c>
      <c r="AW31" s="65">
        <f t="shared" si="0"/>
        <v>23.5</v>
      </c>
    </row>
    <row r="32" spans="1:49" ht="12.75">
      <c r="A32" s="3" t="s">
        <v>18</v>
      </c>
      <c r="B32" s="3">
        <v>29292</v>
      </c>
      <c r="C32" s="48">
        <v>0</v>
      </c>
      <c r="D32" s="32">
        <v>25</v>
      </c>
      <c r="E32" s="32">
        <v>20</v>
      </c>
      <c r="F32" s="33">
        <v>15</v>
      </c>
      <c r="G32" s="33">
        <v>37</v>
      </c>
      <c r="H32" s="33">
        <v>35</v>
      </c>
      <c r="I32" s="33">
        <v>20</v>
      </c>
      <c r="J32" s="61">
        <v>45</v>
      </c>
      <c r="K32" s="33">
        <v>45</v>
      </c>
      <c r="L32" s="33">
        <v>50</v>
      </c>
      <c r="M32" s="33">
        <v>90</v>
      </c>
      <c r="N32" s="72">
        <v>85</v>
      </c>
      <c r="O32" s="72">
        <v>100</v>
      </c>
      <c r="P32" s="45">
        <v>25</v>
      </c>
      <c r="Q32" s="72">
        <v>40</v>
      </c>
      <c r="R32" s="72">
        <v>89</v>
      </c>
      <c r="S32" s="35">
        <v>30</v>
      </c>
      <c r="T32" s="35">
        <v>43</v>
      </c>
      <c r="U32" s="71">
        <v>44</v>
      </c>
      <c r="V32" s="33">
        <v>12</v>
      </c>
      <c r="W32" s="33">
        <v>15</v>
      </c>
      <c r="X32" s="33">
        <v>88</v>
      </c>
      <c r="Y32" s="60">
        <v>59</v>
      </c>
      <c r="Z32" s="74">
        <v>90</v>
      </c>
      <c r="AA32" s="74">
        <v>75</v>
      </c>
      <c r="AB32" s="58">
        <v>0</v>
      </c>
      <c r="AC32" s="74">
        <v>45</v>
      </c>
      <c r="AD32" s="67">
        <v>30</v>
      </c>
      <c r="AE32" s="67">
        <v>8</v>
      </c>
      <c r="AF32" s="75">
        <v>94</v>
      </c>
      <c r="AG32" s="67">
        <f>24+21+24</f>
        <v>69</v>
      </c>
      <c r="AH32" s="67">
        <f>25+21</f>
        <v>46</v>
      </c>
      <c r="AI32" s="67">
        <v>19</v>
      </c>
      <c r="AJ32" s="32">
        <v>71</v>
      </c>
      <c r="AK32" s="86">
        <v>0</v>
      </c>
      <c r="AL32" s="79">
        <v>10</v>
      </c>
      <c r="AM32" s="60">
        <v>58</v>
      </c>
      <c r="AN32" s="74">
        <v>95</v>
      </c>
      <c r="AO32" s="60">
        <v>43</v>
      </c>
      <c r="AP32" s="74">
        <v>100</v>
      </c>
      <c r="AQ32" s="92">
        <v>25</v>
      </c>
      <c r="AR32" s="79"/>
      <c r="AS32" s="28">
        <f>((SUM(D32:AR32))/(AS12-0))*100</f>
        <v>69.74169741697416</v>
      </c>
      <c r="AT32" s="3" t="s">
        <v>18</v>
      </c>
      <c r="AU32" s="64">
        <v>3</v>
      </c>
      <c r="AV32" s="59">
        <v>17.5</v>
      </c>
      <c r="AW32" s="65">
        <f t="shared" si="0"/>
        <v>20.5</v>
      </c>
    </row>
    <row r="33" spans="1:49" ht="12.75">
      <c r="A33" s="3" t="s">
        <v>19</v>
      </c>
      <c r="B33" s="3">
        <v>29286</v>
      </c>
      <c r="C33" s="3">
        <v>6</v>
      </c>
      <c r="D33" s="32">
        <v>25</v>
      </c>
      <c r="E33" s="36">
        <v>0</v>
      </c>
      <c r="F33" s="51">
        <v>0</v>
      </c>
      <c r="G33" s="51">
        <v>0</v>
      </c>
      <c r="H33" s="33">
        <v>35</v>
      </c>
      <c r="I33" s="50" t="s">
        <v>38</v>
      </c>
      <c r="J33" s="71">
        <v>88</v>
      </c>
      <c r="K33" s="33">
        <v>42</v>
      </c>
      <c r="L33" s="33">
        <v>50</v>
      </c>
      <c r="M33" s="33">
        <v>80</v>
      </c>
      <c r="N33" s="45">
        <v>50</v>
      </c>
      <c r="O33" s="39">
        <v>0</v>
      </c>
      <c r="P33" s="72">
        <v>50</v>
      </c>
      <c r="Q33" s="72">
        <v>50</v>
      </c>
      <c r="R33" s="45">
        <v>26</v>
      </c>
      <c r="S33" s="35">
        <v>43</v>
      </c>
      <c r="T33" s="35">
        <v>45</v>
      </c>
      <c r="U33" s="73">
        <v>40</v>
      </c>
      <c r="V33" s="33">
        <v>24</v>
      </c>
      <c r="W33" s="33">
        <v>25</v>
      </c>
      <c r="X33" s="33">
        <f>103+15</f>
        <v>118</v>
      </c>
      <c r="Y33" s="74">
        <v>91</v>
      </c>
      <c r="Z33" s="74">
        <v>80</v>
      </c>
      <c r="AA33" s="74">
        <v>85</v>
      </c>
      <c r="AB33" s="74">
        <v>55</v>
      </c>
      <c r="AC33" s="74">
        <v>45</v>
      </c>
      <c r="AD33" s="67">
        <v>30</v>
      </c>
      <c r="AE33" s="67">
        <v>9</v>
      </c>
      <c r="AF33" s="75">
        <v>78</v>
      </c>
      <c r="AG33" s="67">
        <f>23+23+25</f>
        <v>71</v>
      </c>
      <c r="AH33" s="67">
        <f>18+19+17+14</f>
        <v>68</v>
      </c>
      <c r="AI33" s="67">
        <v>20</v>
      </c>
      <c r="AJ33" s="32">
        <v>101</v>
      </c>
      <c r="AK33" s="79">
        <v>40</v>
      </c>
      <c r="AL33" s="79">
        <v>16</v>
      </c>
      <c r="AM33" s="74">
        <v>70</v>
      </c>
      <c r="AN33" s="74">
        <v>95</v>
      </c>
      <c r="AO33" s="74">
        <v>85</v>
      </c>
      <c r="AP33" s="60">
        <v>33</v>
      </c>
      <c r="AQ33" s="92">
        <v>30</v>
      </c>
      <c r="AR33" s="79"/>
      <c r="AS33" s="28">
        <f>((SUM(D33:AR33))/(AS12-20))*100</f>
        <v>70.37174721189591</v>
      </c>
      <c r="AT33" s="3" t="s">
        <v>19</v>
      </c>
      <c r="AU33" s="64">
        <v>5</v>
      </c>
      <c r="AV33" s="59">
        <v>14</v>
      </c>
      <c r="AW33" s="65">
        <f t="shared" si="0"/>
        <v>19</v>
      </c>
    </row>
    <row r="34" spans="1:49" ht="12.75">
      <c r="A34" s="3" t="s">
        <v>20</v>
      </c>
      <c r="B34" s="3">
        <v>29277</v>
      </c>
      <c r="C34" s="3">
        <v>4</v>
      </c>
      <c r="D34" s="32">
        <v>10</v>
      </c>
      <c r="E34" s="32">
        <v>15</v>
      </c>
      <c r="F34" s="51">
        <v>0</v>
      </c>
      <c r="G34" s="33">
        <v>45</v>
      </c>
      <c r="H34" s="33">
        <v>15</v>
      </c>
      <c r="I34" s="33">
        <v>20</v>
      </c>
      <c r="J34" s="61">
        <v>58</v>
      </c>
      <c r="K34" s="33">
        <v>44</v>
      </c>
      <c r="L34" s="33">
        <v>50</v>
      </c>
      <c r="M34" s="33">
        <v>85</v>
      </c>
      <c r="N34" s="72">
        <v>85</v>
      </c>
      <c r="O34" s="72">
        <v>80</v>
      </c>
      <c r="P34" s="72">
        <v>50</v>
      </c>
      <c r="Q34" s="45">
        <v>26</v>
      </c>
      <c r="R34" s="72">
        <v>93</v>
      </c>
      <c r="S34" s="76">
        <v>0</v>
      </c>
      <c r="T34" s="35">
        <v>43</v>
      </c>
      <c r="U34" s="73">
        <v>36</v>
      </c>
      <c r="V34" s="33">
        <v>14</v>
      </c>
      <c r="W34" s="33">
        <v>20</v>
      </c>
      <c r="X34" s="33">
        <v>85</v>
      </c>
      <c r="Y34" s="74">
        <v>74</v>
      </c>
      <c r="Z34" s="74">
        <v>100</v>
      </c>
      <c r="AA34" s="74">
        <v>69</v>
      </c>
      <c r="AB34" s="74">
        <v>85</v>
      </c>
      <c r="AC34" s="74">
        <v>36</v>
      </c>
      <c r="AD34" s="67">
        <v>30</v>
      </c>
      <c r="AE34" s="67">
        <v>8</v>
      </c>
      <c r="AF34" s="75">
        <v>87</v>
      </c>
      <c r="AG34" s="67">
        <f>25+23+24</f>
        <v>72</v>
      </c>
      <c r="AH34" s="67">
        <f>12+10+10+23</f>
        <v>55</v>
      </c>
      <c r="AI34" s="67">
        <v>21</v>
      </c>
      <c r="AJ34" s="32">
        <v>74</v>
      </c>
      <c r="AK34" s="79">
        <v>35</v>
      </c>
      <c r="AL34" s="79">
        <v>16</v>
      </c>
      <c r="AM34" s="74">
        <v>90</v>
      </c>
      <c r="AN34" s="58">
        <v>0</v>
      </c>
      <c r="AO34" s="74">
        <v>95</v>
      </c>
      <c r="AP34" s="74">
        <v>100</v>
      </c>
      <c r="AQ34" s="92">
        <v>41</v>
      </c>
      <c r="AR34" s="79"/>
      <c r="AS34" s="28">
        <f>((SUM(D34:AR34))/(AS12-0))*100</f>
        <v>72.39852398523985</v>
      </c>
      <c r="AT34" s="3" t="s">
        <v>20</v>
      </c>
      <c r="AU34" s="64">
        <v>3</v>
      </c>
      <c r="AV34" s="59">
        <v>19.5</v>
      </c>
      <c r="AW34" s="65">
        <f t="shared" si="0"/>
        <v>22.5</v>
      </c>
    </row>
    <row r="35" spans="1:49" ht="12.75">
      <c r="A35" s="3" t="s">
        <v>21</v>
      </c>
      <c r="B35" s="3">
        <v>29254</v>
      </c>
      <c r="C35" s="3">
        <v>4</v>
      </c>
      <c r="D35" s="32">
        <v>20</v>
      </c>
      <c r="E35" s="36">
        <v>0</v>
      </c>
      <c r="F35" s="51">
        <v>0</v>
      </c>
      <c r="G35" s="51">
        <v>0</v>
      </c>
      <c r="H35" s="51">
        <v>0</v>
      </c>
      <c r="I35" s="33">
        <v>20</v>
      </c>
      <c r="J35" s="71">
        <v>73</v>
      </c>
      <c r="K35" s="33">
        <v>46</v>
      </c>
      <c r="L35" s="33">
        <v>50</v>
      </c>
      <c r="M35" s="51">
        <v>0</v>
      </c>
      <c r="N35" s="39">
        <v>0</v>
      </c>
      <c r="O35" s="39">
        <v>0</v>
      </c>
      <c r="P35" s="39">
        <v>0</v>
      </c>
      <c r="Q35" s="39">
        <v>0</v>
      </c>
      <c r="R35" s="45">
        <v>43</v>
      </c>
      <c r="S35" s="35">
        <v>40</v>
      </c>
      <c r="T35" s="76">
        <v>0</v>
      </c>
      <c r="U35" s="71">
        <v>38</v>
      </c>
      <c r="V35" s="33">
        <v>48</v>
      </c>
      <c r="W35" s="33">
        <v>25</v>
      </c>
      <c r="X35" s="33">
        <v>97</v>
      </c>
      <c r="Y35" s="58">
        <v>0</v>
      </c>
      <c r="Z35" s="74">
        <v>90</v>
      </c>
      <c r="AA35" s="60">
        <v>52</v>
      </c>
      <c r="AB35" s="60">
        <v>85</v>
      </c>
      <c r="AC35" s="74">
        <v>45</v>
      </c>
      <c r="AD35" s="67">
        <v>30</v>
      </c>
      <c r="AE35" s="67">
        <v>9</v>
      </c>
      <c r="AF35" s="75">
        <v>94</v>
      </c>
      <c r="AG35" s="67">
        <f>24+25+24</f>
        <v>73</v>
      </c>
      <c r="AH35" s="67">
        <v>45</v>
      </c>
      <c r="AI35" s="69" t="s">
        <v>38</v>
      </c>
      <c r="AJ35" s="32">
        <v>119</v>
      </c>
      <c r="AK35" s="79">
        <v>40</v>
      </c>
      <c r="AL35" s="79">
        <v>16</v>
      </c>
      <c r="AM35" s="74">
        <v>90</v>
      </c>
      <c r="AN35" s="74">
        <v>95</v>
      </c>
      <c r="AO35" s="58">
        <v>0</v>
      </c>
      <c r="AP35" s="74">
        <v>65</v>
      </c>
      <c r="AQ35" s="95">
        <v>0</v>
      </c>
      <c r="AR35" s="79"/>
      <c r="AS35" s="43">
        <f>((SUM(D35:AR35))/(AS12-25))*100</f>
        <v>53.9292364990689</v>
      </c>
      <c r="AT35" s="3" t="s">
        <v>21</v>
      </c>
      <c r="AU35" s="64">
        <v>5</v>
      </c>
      <c r="AV35" s="59">
        <v>12.5</v>
      </c>
      <c r="AW35" s="65">
        <f t="shared" si="0"/>
        <v>17.5</v>
      </c>
    </row>
    <row r="36" spans="1:49" ht="12.75">
      <c r="A36" s="3" t="s">
        <v>22</v>
      </c>
      <c r="B36" s="3">
        <v>29304</v>
      </c>
      <c r="C36" s="3">
        <v>2</v>
      </c>
      <c r="D36" s="32">
        <v>18</v>
      </c>
      <c r="E36" s="36">
        <v>0</v>
      </c>
      <c r="F36" s="51">
        <v>0</v>
      </c>
      <c r="G36" s="51">
        <v>0</v>
      </c>
      <c r="H36" s="51">
        <v>0</v>
      </c>
      <c r="I36" s="33">
        <v>20</v>
      </c>
      <c r="J36" s="53">
        <v>0</v>
      </c>
      <c r="K36" s="33">
        <v>46</v>
      </c>
      <c r="L36" s="33">
        <v>50</v>
      </c>
      <c r="M36" s="33">
        <v>25</v>
      </c>
      <c r="N36" s="72">
        <v>83</v>
      </c>
      <c r="O36" s="39">
        <v>0</v>
      </c>
      <c r="P36" s="39">
        <v>0</v>
      </c>
      <c r="Q36" s="39">
        <v>0</v>
      </c>
      <c r="R36" s="72">
        <v>79</v>
      </c>
      <c r="S36" s="46" t="s">
        <v>38</v>
      </c>
      <c r="T36" s="76">
        <v>0</v>
      </c>
      <c r="U36" s="71">
        <v>40</v>
      </c>
      <c r="V36" s="33">
        <v>18</v>
      </c>
      <c r="W36" s="50" t="s">
        <v>38</v>
      </c>
      <c r="X36" s="33">
        <v>80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69" t="s">
        <v>38</v>
      </c>
      <c r="AE36" s="67">
        <v>8</v>
      </c>
      <c r="AF36" s="69" t="s">
        <v>38</v>
      </c>
      <c r="AG36" s="67">
        <f>25+21+24</f>
        <v>70</v>
      </c>
      <c r="AH36" s="78">
        <v>0</v>
      </c>
      <c r="AI36" s="78">
        <v>0</v>
      </c>
      <c r="AJ36" s="33">
        <v>42</v>
      </c>
      <c r="AK36" s="87" t="s">
        <v>38</v>
      </c>
      <c r="AL36" s="80">
        <v>18</v>
      </c>
      <c r="AM36" s="58">
        <v>0</v>
      </c>
      <c r="AN36" s="58">
        <v>0</v>
      </c>
      <c r="AO36" s="74">
        <v>75</v>
      </c>
      <c r="AP36" s="58">
        <v>0</v>
      </c>
      <c r="AQ36" s="95">
        <v>0</v>
      </c>
      <c r="AR36" s="80"/>
      <c r="AS36" s="43">
        <f>((SUM(D36:AR36))/(AS12-145))*100</f>
        <v>26.198830409356727</v>
      </c>
      <c r="AT36" s="3" t="s">
        <v>22</v>
      </c>
      <c r="AU36" s="64">
        <v>2</v>
      </c>
      <c r="AV36" s="59">
        <v>7</v>
      </c>
      <c r="AW36" s="85">
        <f t="shared" si="0"/>
        <v>9</v>
      </c>
    </row>
    <row r="37" spans="3:49" ht="23.25" customHeight="1">
      <c r="C37" s="3">
        <v>9</v>
      </c>
      <c r="J37" s="4">
        <v>2</v>
      </c>
      <c r="K37" s="4">
        <v>1</v>
      </c>
      <c r="N37" s="4">
        <v>1</v>
      </c>
      <c r="O37" s="4">
        <v>1</v>
      </c>
      <c r="P37" s="4">
        <v>0.5</v>
      </c>
      <c r="Q37" s="4">
        <v>0.5</v>
      </c>
      <c r="R37" s="4">
        <v>2</v>
      </c>
      <c r="U37" s="22">
        <v>1</v>
      </c>
      <c r="Y37" s="4">
        <v>1</v>
      </c>
      <c r="Z37" s="4">
        <v>1</v>
      </c>
      <c r="AA37" s="4">
        <v>1</v>
      </c>
      <c r="AB37" s="4">
        <v>1</v>
      </c>
      <c r="AC37" s="4">
        <v>0.5</v>
      </c>
      <c r="AF37" s="4">
        <v>1</v>
      </c>
      <c r="AM37" s="89">
        <v>1</v>
      </c>
      <c r="AN37" s="89">
        <v>1</v>
      </c>
      <c r="AO37" s="89">
        <v>1</v>
      </c>
      <c r="AP37" s="89">
        <v>1</v>
      </c>
      <c r="AQ37" s="93"/>
      <c r="AS37" s="13"/>
      <c r="AU37" s="96" t="s">
        <v>66</v>
      </c>
      <c r="AV37" s="97"/>
      <c r="AW37" s="66">
        <f>SUM(C37:AR37)</f>
        <v>27.5</v>
      </c>
    </row>
    <row r="38" ht="12.75">
      <c r="AS38" s="13"/>
    </row>
  </sheetData>
  <mergeCells count="2">
    <mergeCell ref="AU37:AV37"/>
    <mergeCell ref="AU11:AW1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cp:lastPrinted>2003-03-17T11:57:15Z</cp:lastPrinted>
  <dcterms:created xsi:type="dcterms:W3CDTF">2003-02-28T14:59:08Z</dcterms:created>
  <dcterms:modified xsi:type="dcterms:W3CDTF">2005-12-02T20:08:57Z</dcterms:modified>
  <cp:category/>
  <cp:version/>
  <cp:contentType/>
  <cp:contentStatus/>
</cp:coreProperties>
</file>